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f6d71e46238ba496/Documents/GrowlerVball/2022 Growler/"/>
    </mc:Choice>
  </mc:AlternateContent>
  <xr:revisionPtr revIDLastSave="0" documentId="8_{B72BDDC2-E2EB-470C-A5E4-7976EA360ED4}" xr6:coauthVersionLast="47" xr6:coauthVersionMax="47" xr10:uidLastSave="{00000000-0000-0000-0000-000000000000}"/>
  <bookViews>
    <workbookView xWindow="-28920" yWindow="-120" windowWidth="29040" windowHeight="15720" tabRatio="680" activeTab="4" xr2:uid="{1161D9DD-DB94-4DDE-B299-61DDA23235EA}"/>
  </bookViews>
  <sheets>
    <sheet name="Night ONE" sheetId="8" r:id="rId1"/>
    <sheet name="Night ONE-option 2" sheetId="6" state="hidden" r:id="rId2"/>
    <sheet name="NIGHT TWO" sheetId="9" r:id="rId3"/>
    <sheet name="NIGHT THREE" sheetId="10" r:id="rId4"/>
    <sheet name="Championship Night" sheetId="4" r:id="rId5"/>
    <sheet name="GPI Ranking-Seeding" sheetId="17" r:id="rId6"/>
    <sheet name="Team SB Donations" sheetId="13" r:id="rId7"/>
    <sheet name="Volunteer Hrs" sheetId="18" r:id="rId8"/>
    <sheet name="Teams" sheetId="5" r:id="rId9"/>
    <sheet name="32 team Bracketology" sheetId="2" state="hidden" r:id="rId10"/>
    <sheet name="# of games per night" sheetId="1" state="hidden" r:id="rId11"/>
    <sheet name="Team # Match ups" sheetId="3" state="hidden" r:id="rId12"/>
    <sheet name="Night 2 Sponsor Options" sheetId="14" state="hidden" r:id="rId13"/>
  </sheets>
  <definedNames>
    <definedName name="_xlnm.Print_Area" localSheetId="0">'Night ONE'!$A$1:$I$56</definedName>
    <definedName name="_xlnm.Print_Area" localSheetId="3">'NIGHT THREE'!$A$1:$I$82</definedName>
    <definedName name="_xlnm.Print_Area" localSheetId="2">'NIGHT TWO'!$A$1:$I$62</definedName>
    <definedName name="TeamCount">Teams!$BI$16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" i="18" l="1"/>
  <c r="D3" i="18"/>
  <c r="D4" i="18"/>
  <c r="D5" i="18"/>
  <c r="D6" i="18"/>
  <c r="D7" i="18"/>
  <c r="D8" i="18"/>
  <c r="D9" i="18"/>
  <c r="D10" i="18"/>
  <c r="D11" i="18"/>
  <c r="D12" i="18"/>
  <c r="D13" i="18"/>
  <c r="D14" i="18"/>
  <c r="D15" i="18"/>
  <c r="D16" i="18"/>
  <c r="D17" i="18"/>
  <c r="D18" i="18"/>
  <c r="D19" i="18"/>
  <c r="D20" i="18"/>
  <c r="D21" i="18"/>
  <c r="D22" i="18"/>
  <c r="D23" i="18"/>
  <c r="D24" i="18"/>
  <c r="D25" i="18"/>
  <c r="D26" i="18"/>
  <c r="D27" i="18"/>
  <c r="D28" i="18"/>
  <c r="D29" i="18"/>
  <c r="D30" i="18"/>
  <c r="D31" i="18"/>
  <c r="D32" i="18"/>
  <c r="D33" i="18"/>
  <c r="D34" i="18"/>
  <c r="D35" i="18"/>
  <c r="D36" i="18" l="1"/>
  <c r="D37" i="18"/>
  <c r="M12" i="17"/>
  <c r="N12" i="17" s="1"/>
  <c r="Z6" i="17"/>
  <c r="Z7" i="17"/>
  <c r="Z8" i="17"/>
  <c r="Z9" i="17"/>
  <c r="Z10" i="17"/>
  <c r="Z11" i="17"/>
  <c r="Z12" i="17"/>
  <c r="Z13" i="17"/>
  <c r="Z14" i="17"/>
  <c r="Z15" i="17"/>
  <c r="Z16" i="17"/>
  <c r="Z17" i="17"/>
  <c r="Z18" i="17"/>
  <c r="Z19" i="17"/>
  <c r="Z20" i="17"/>
  <c r="Z21" i="17"/>
  <c r="Z22" i="17"/>
  <c r="Z23" i="17"/>
  <c r="Z24" i="17"/>
  <c r="Z25" i="17"/>
  <c r="Z26" i="17"/>
  <c r="Z27" i="17"/>
  <c r="Z28" i="17"/>
  <c r="Z29" i="17"/>
  <c r="Z30" i="17"/>
  <c r="Z31" i="17"/>
  <c r="Z32" i="17"/>
  <c r="Z33" i="17"/>
  <c r="Z34" i="17"/>
  <c r="Z35" i="17"/>
  <c r="Z36" i="17"/>
  <c r="Z37" i="17"/>
  <c r="Z38" i="17"/>
  <c r="Z39" i="17"/>
  <c r="Z40" i="17"/>
  <c r="Z5" i="17"/>
  <c r="I11" i="17" s="1"/>
  <c r="J11" i="17" s="1"/>
  <c r="Y10" i="17"/>
  <c r="Y7" i="17"/>
  <c r="Y39" i="17"/>
  <c r="Y40" i="17"/>
  <c r="Y34" i="17"/>
  <c r="Y36" i="17"/>
  <c r="Y33" i="17"/>
  <c r="Y11" i="17"/>
  <c r="Y20" i="17"/>
  <c r="Y35" i="17"/>
  <c r="Y37" i="17"/>
  <c r="Y15" i="17"/>
  <c r="Y5" i="17"/>
  <c r="Y13" i="17"/>
  <c r="Y29" i="17"/>
  <c r="Y14" i="17"/>
  <c r="Y27" i="17"/>
  <c r="Y12" i="17"/>
  <c r="Y24" i="17"/>
  <c r="Y19" i="17"/>
  <c r="Y26" i="17"/>
  <c r="Y8" i="17"/>
  <c r="Y30" i="17"/>
  <c r="Y31" i="17"/>
  <c r="Y23" i="17"/>
  <c r="Y16" i="17"/>
  <c r="Y38" i="17"/>
  <c r="Y21" i="17"/>
  <c r="Y18" i="17"/>
  <c r="Y28" i="17"/>
  <c r="Y25" i="17"/>
  <c r="Y9" i="17"/>
  <c r="Y17" i="17"/>
  <c r="Y32" i="17"/>
  <c r="Y6" i="17"/>
  <c r="Y22" i="17"/>
  <c r="H7" i="17"/>
  <c r="H11" i="17"/>
  <c r="H10" i="17"/>
  <c r="H21" i="17"/>
  <c r="H19" i="17"/>
  <c r="H20" i="17"/>
  <c r="H9" i="17"/>
  <c r="H15" i="17"/>
  <c r="H14" i="17"/>
  <c r="H28" i="17"/>
  <c r="H13" i="17"/>
  <c r="H35" i="17"/>
  <c r="H33" i="17"/>
  <c r="H26" i="17"/>
  <c r="H12" i="17"/>
  <c r="H29" i="17"/>
  <c r="H36" i="17"/>
  <c r="H5" i="17"/>
  <c r="H18" i="17"/>
  <c r="H32" i="17"/>
  <c r="H22" i="17"/>
  <c r="H24" i="17"/>
  <c r="H37" i="17"/>
  <c r="H23" i="17"/>
  <c r="H17" i="17"/>
  <c r="H16" i="17"/>
  <c r="H38" i="17"/>
  <c r="H40" i="17"/>
  <c r="H34" i="17"/>
  <c r="H27" i="17"/>
  <c r="H31" i="17"/>
  <c r="H25" i="17"/>
  <c r="H30" i="17"/>
  <c r="H39" i="17"/>
  <c r="H6" i="17"/>
  <c r="H8" i="17"/>
  <c r="D25" i="17"/>
  <c r="D30" i="17"/>
  <c r="D39" i="17"/>
  <c r="D6" i="17"/>
  <c r="A9" i="13"/>
  <c r="A35" i="13"/>
  <c r="A33" i="13"/>
  <c r="A12" i="13"/>
  <c r="A8" i="13"/>
  <c r="A5" i="13"/>
  <c r="A25" i="13"/>
  <c r="A22" i="13"/>
  <c r="A38" i="13"/>
  <c r="A7" i="13"/>
  <c r="A28" i="13"/>
  <c r="A16" i="13"/>
  <c r="A27" i="13"/>
  <c r="A32" i="13"/>
  <c r="A40" i="13"/>
  <c r="A39" i="13"/>
  <c r="A24" i="13"/>
  <c r="A37" i="13"/>
  <c r="A15" i="13"/>
  <c r="A19" i="13"/>
  <c r="A18" i="13"/>
  <c r="A13" i="13"/>
  <c r="A31" i="13"/>
  <c r="A10" i="13"/>
  <c r="A11" i="13"/>
  <c r="A23" i="13"/>
  <c r="A34" i="13"/>
  <c r="A26" i="13"/>
  <c r="A21" i="13"/>
  <c r="A20" i="13"/>
  <c r="A36" i="13"/>
  <c r="A17" i="13"/>
  <c r="A30" i="13"/>
  <c r="A6" i="13"/>
  <c r="A14" i="13"/>
  <c r="A29" i="13"/>
  <c r="H29" i="13"/>
  <c r="K29" i="13" s="1"/>
  <c r="AD5" i="13"/>
  <c r="H9" i="13"/>
  <c r="K9" i="13" s="1"/>
  <c r="H35" i="13"/>
  <c r="K35" i="13" s="1"/>
  <c r="H33" i="13"/>
  <c r="K33" i="13" s="1"/>
  <c r="H12" i="13"/>
  <c r="K12" i="13" s="1"/>
  <c r="H8" i="13"/>
  <c r="K8" i="13" s="1"/>
  <c r="H5" i="13"/>
  <c r="K5" i="13" s="1"/>
  <c r="L5" i="13" s="1"/>
  <c r="H25" i="13"/>
  <c r="K25" i="13" s="1"/>
  <c r="H22" i="13"/>
  <c r="K22" i="13" s="1"/>
  <c r="H38" i="13"/>
  <c r="K38" i="13" s="1"/>
  <c r="H7" i="13"/>
  <c r="K7" i="13" s="1"/>
  <c r="H28" i="13"/>
  <c r="K28" i="13" s="1"/>
  <c r="H16" i="13"/>
  <c r="K16" i="13" s="1"/>
  <c r="H27" i="13"/>
  <c r="K27" i="13" s="1"/>
  <c r="H32" i="13"/>
  <c r="K32" i="13" s="1"/>
  <c r="H40" i="13"/>
  <c r="K40" i="13" s="1"/>
  <c r="H39" i="13"/>
  <c r="K39" i="13" s="1"/>
  <c r="H24" i="13"/>
  <c r="K24" i="13" s="1"/>
  <c r="H37" i="13"/>
  <c r="K37" i="13" s="1"/>
  <c r="H15" i="13"/>
  <c r="K15" i="13" s="1"/>
  <c r="H19" i="13"/>
  <c r="K19" i="13" s="1"/>
  <c r="H18" i="13"/>
  <c r="K18" i="13" s="1"/>
  <c r="H13" i="13"/>
  <c r="K13" i="13" s="1"/>
  <c r="H31" i="13"/>
  <c r="K31" i="13" s="1"/>
  <c r="H10" i="13"/>
  <c r="K10" i="13" s="1"/>
  <c r="H11" i="13"/>
  <c r="K11" i="13" s="1"/>
  <c r="H23" i="13"/>
  <c r="K23" i="13" s="1"/>
  <c r="H34" i="13"/>
  <c r="K34" i="13" s="1"/>
  <c r="H26" i="13"/>
  <c r="K26" i="13" s="1"/>
  <c r="H21" i="13"/>
  <c r="K21" i="13" s="1"/>
  <c r="H20" i="13"/>
  <c r="K20" i="13" s="1"/>
  <c r="H36" i="13"/>
  <c r="K36" i="13" s="1"/>
  <c r="H17" i="13"/>
  <c r="K17" i="13" s="1"/>
  <c r="H30" i="13"/>
  <c r="K30" i="13" s="1"/>
  <c r="H6" i="13"/>
  <c r="K6" i="13" s="1"/>
  <c r="H14" i="13"/>
  <c r="K14" i="13" s="1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0" i="5"/>
  <c r="G41" i="5"/>
  <c r="G42" i="5"/>
  <c r="G43" i="5"/>
  <c r="G44" i="5"/>
  <c r="G45" i="5"/>
  <c r="G46" i="5"/>
  <c r="G47" i="5"/>
  <c r="G48" i="5"/>
  <c r="G49" i="5"/>
  <c r="G50" i="5"/>
  <c r="G51" i="5"/>
  <c r="G52" i="5"/>
  <c r="G53" i="5"/>
  <c r="G18" i="5"/>
  <c r="J66" i="9"/>
  <c r="J67" i="9"/>
  <c r="J68" i="9"/>
  <c r="J69" i="9"/>
  <c r="J70" i="9"/>
  <c r="J71" i="9"/>
  <c r="J72" i="9"/>
  <c r="J73" i="9"/>
  <c r="J74" i="9"/>
  <c r="J75" i="9"/>
  <c r="J76" i="9"/>
  <c r="J77" i="9"/>
  <c r="J78" i="9"/>
  <c r="J79" i="9"/>
  <c r="J80" i="9"/>
  <c r="J81" i="9"/>
  <c r="J82" i="9"/>
  <c r="J83" i="9"/>
  <c r="J84" i="9"/>
  <c r="J65" i="9"/>
  <c r="J42" i="9"/>
  <c r="J43" i="9"/>
  <c r="J44" i="9"/>
  <c r="J45" i="9"/>
  <c r="J46" i="9"/>
  <c r="J47" i="9"/>
  <c r="J48" i="9"/>
  <c r="J49" i="9"/>
  <c r="J50" i="9"/>
  <c r="J51" i="9"/>
  <c r="J52" i="9"/>
  <c r="J53" i="9"/>
  <c r="J54" i="9"/>
  <c r="J55" i="9"/>
  <c r="J56" i="9"/>
  <c r="J57" i="9"/>
  <c r="J58" i="9"/>
  <c r="J59" i="9"/>
  <c r="J60" i="9"/>
  <c r="J41" i="9"/>
  <c r="N4" i="10"/>
  <c r="E7" i="17" s="1"/>
  <c r="N5" i="10"/>
  <c r="E11" i="17" s="1"/>
  <c r="N6" i="10"/>
  <c r="E10" i="17" s="1"/>
  <c r="N7" i="10"/>
  <c r="E21" i="17" s="1"/>
  <c r="N8" i="10"/>
  <c r="E19" i="17" s="1"/>
  <c r="N9" i="10"/>
  <c r="E20" i="17" s="1"/>
  <c r="N10" i="10"/>
  <c r="E9" i="17" s="1"/>
  <c r="N11" i="10"/>
  <c r="E15" i="17" s="1"/>
  <c r="N12" i="10"/>
  <c r="E14" i="17" s="1"/>
  <c r="N13" i="10"/>
  <c r="E28" i="17" s="1"/>
  <c r="N14" i="10"/>
  <c r="E13" i="17" s="1"/>
  <c r="N15" i="10"/>
  <c r="E35" i="17" s="1"/>
  <c r="N16" i="10"/>
  <c r="E33" i="17" s="1"/>
  <c r="N17" i="10"/>
  <c r="E26" i="17" s="1"/>
  <c r="N18" i="10"/>
  <c r="E12" i="17" s="1"/>
  <c r="N19" i="10"/>
  <c r="E29" i="17" s="1"/>
  <c r="N20" i="10"/>
  <c r="E36" i="17" s="1"/>
  <c r="N21" i="10"/>
  <c r="E5" i="17" s="1"/>
  <c r="N22" i="10"/>
  <c r="E18" i="17" s="1"/>
  <c r="N23" i="10"/>
  <c r="E32" i="17" s="1"/>
  <c r="N24" i="10"/>
  <c r="E22" i="17" s="1"/>
  <c r="N25" i="10"/>
  <c r="E24" i="17" s="1"/>
  <c r="N26" i="10"/>
  <c r="E37" i="17" s="1"/>
  <c r="N27" i="10"/>
  <c r="E23" i="17" s="1"/>
  <c r="N28" i="10"/>
  <c r="E17" i="17" s="1"/>
  <c r="N29" i="10"/>
  <c r="E16" i="17" s="1"/>
  <c r="N30" i="10"/>
  <c r="E38" i="17" s="1"/>
  <c r="N31" i="10"/>
  <c r="E40" i="17" s="1"/>
  <c r="N32" i="10"/>
  <c r="E34" i="17" s="1"/>
  <c r="N33" i="10"/>
  <c r="E27" i="17" s="1"/>
  <c r="N34" i="10"/>
  <c r="E31" i="17" s="1"/>
  <c r="N35" i="10"/>
  <c r="O35" i="10" s="1"/>
  <c r="F25" i="17" s="1"/>
  <c r="N36" i="10"/>
  <c r="O36" i="10" s="1"/>
  <c r="F30" i="17" s="1"/>
  <c r="N37" i="10"/>
  <c r="O37" i="10" s="1"/>
  <c r="F39" i="17" s="1"/>
  <c r="N38" i="10"/>
  <c r="O38" i="10" s="1"/>
  <c r="F6" i="17" s="1"/>
  <c r="N3" i="10"/>
  <c r="E8" i="17" s="1"/>
  <c r="N4" i="8"/>
  <c r="N5" i="8"/>
  <c r="N6" i="8"/>
  <c r="N7" i="8"/>
  <c r="N8" i="8"/>
  <c r="N9" i="8"/>
  <c r="N10" i="8"/>
  <c r="N11" i="8"/>
  <c r="N12" i="8"/>
  <c r="N13" i="8"/>
  <c r="N14" i="8"/>
  <c r="N15" i="8"/>
  <c r="N16" i="8"/>
  <c r="N17" i="8"/>
  <c r="N18" i="8"/>
  <c r="N19" i="8"/>
  <c r="N20" i="8"/>
  <c r="N21" i="8"/>
  <c r="N22" i="8"/>
  <c r="N23" i="8"/>
  <c r="N24" i="8"/>
  <c r="N25" i="8"/>
  <c r="N26" i="8"/>
  <c r="N27" i="8"/>
  <c r="N28" i="8"/>
  <c r="N29" i="8"/>
  <c r="N30" i="8"/>
  <c r="N31" i="8"/>
  <c r="N32" i="8"/>
  <c r="N33" i="8"/>
  <c r="N34" i="8"/>
  <c r="N35" i="8"/>
  <c r="N36" i="8"/>
  <c r="N37" i="8"/>
  <c r="N38" i="8"/>
  <c r="N3" i="8"/>
  <c r="T66" i="10"/>
  <c r="U66" i="10"/>
  <c r="V66" i="10"/>
  <c r="T67" i="10"/>
  <c r="U67" i="10"/>
  <c r="V67" i="10"/>
  <c r="T68" i="10"/>
  <c r="U68" i="10"/>
  <c r="V68" i="10"/>
  <c r="T69" i="10"/>
  <c r="U69" i="10"/>
  <c r="V69" i="10"/>
  <c r="T70" i="10"/>
  <c r="U70" i="10"/>
  <c r="V70" i="10"/>
  <c r="T71" i="10"/>
  <c r="U71" i="10"/>
  <c r="V71" i="10"/>
  <c r="T72" i="10"/>
  <c r="U72" i="10"/>
  <c r="V72" i="10"/>
  <c r="T73" i="10"/>
  <c r="U73" i="10"/>
  <c r="V73" i="10"/>
  <c r="V65" i="10"/>
  <c r="U65" i="10"/>
  <c r="T65" i="10"/>
  <c r="T46" i="10"/>
  <c r="U46" i="10"/>
  <c r="V46" i="10"/>
  <c r="T47" i="10"/>
  <c r="U47" i="10"/>
  <c r="V47" i="10"/>
  <c r="T48" i="10"/>
  <c r="U48" i="10"/>
  <c r="V48" i="10"/>
  <c r="T49" i="10"/>
  <c r="U49" i="10"/>
  <c r="V49" i="10"/>
  <c r="T50" i="10"/>
  <c r="U50" i="10"/>
  <c r="V50" i="10"/>
  <c r="T51" i="10"/>
  <c r="U51" i="10"/>
  <c r="V51" i="10"/>
  <c r="T52" i="10"/>
  <c r="U52" i="10"/>
  <c r="V52" i="10"/>
  <c r="T53" i="10"/>
  <c r="U53" i="10"/>
  <c r="V53" i="10"/>
  <c r="V45" i="10"/>
  <c r="U45" i="10"/>
  <c r="T45" i="10"/>
  <c r="U25" i="10"/>
  <c r="U26" i="10"/>
  <c r="U27" i="10"/>
  <c r="U28" i="10"/>
  <c r="U29" i="10"/>
  <c r="U30" i="10"/>
  <c r="U31" i="10"/>
  <c r="U32" i="10"/>
  <c r="U24" i="10"/>
  <c r="T25" i="10"/>
  <c r="T26" i="10"/>
  <c r="T27" i="10"/>
  <c r="T28" i="10"/>
  <c r="T29" i="10"/>
  <c r="T30" i="10"/>
  <c r="T31" i="10"/>
  <c r="T32" i="10"/>
  <c r="T24" i="10"/>
  <c r="V32" i="10"/>
  <c r="V25" i="10"/>
  <c r="V26" i="10"/>
  <c r="V27" i="10"/>
  <c r="V28" i="10"/>
  <c r="V29" i="10"/>
  <c r="V30" i="10"/>
  <c r="V31" i="10"/>
  <c r="V24" i="10"/>
  <c r="V4" i="10"/>
  <c r="V5" i="10"/>
  <c r="V6" i="10"/>
  <c r="V7" i="10"/>
  <c r="V8" i="10"/>
  <c r="V9" i="10"/>
  <c r="V10" i="10"/>
  <c r="V11" i="10"/>
  <c r="V3" i="10"/>
  <c r="U4" i="10"/>
  <c r="U5" i="10"/>
  <c r="U6" i="10"/>
  <c r="U7" i="10"/>
  <c r="U8" i="10"/>
  <c r="U9" i="10"/>
  <c r="U10" i="10"/>
  <c r="U11" i="10"/>
  <c r="U3" i="10"/>
  <c r="T4" i="10"/>
  <c r="T5" i="10"/>
  <c r="T6" i="10"/>
  <c r="T7" i="10"/>
  <c r="T8" i="10"/>
  <c r="T9" i="10"/>
  <c r="T10" i="10"/>
  <c r="T11" i="10"/>
  <c r="T3" i="10"/>
  <c r="U23" i="9"/>
  <c r="U24" i="9"/>
  <c r="U25" i="9"/>
  <c r="U26" i="9"/>
  <c r="U27" i="9"/>
  <c r="U28" i="9"/>
  <c r="U29" i="9"/>
  <c r="U22" i="9"/>
  <c r="T23" i="9"/>
  <c r="T24" i="9"/>
  <c r="T25" i="9"/>
  <c r="T26" i="9"/>
  <c r="T27" i="9"/>
  <c r="T28" i="9"/>
  <c r="T29" i="9"/>
  <c r="T22" i="9"/>
  <c r="V4" i="9"/>
  <c r="V5" i="9"/>
  <c r="V6" i="9"/>
  <c r="V7" i="9"/>
  <c r="V8" i="9"/>
  <c r="V9" i="9"/>
  <c r="V10" i="9"/>
  <c r="V3" i="9"/>
  <c r="U4" i="9"/>
  <c r="U5" i="9"/>
  <c r="U6" i="9"/>
  <c r="U7" i="9"/>
  <c r="U8" i="9"/>
  <c r="U9" i="9"/>
  <c r="U10" i="9"/>
  <c r="U3" i="9"/>
  <c r="T4" i="9"/>
  <c r="T5" i="9"/>
  <c r="T6" i="9"/>
  <c r="T7" i="9"/>
  <c r="T8" i="9"/>
  <c r="T9" i="9"/>
  <c r="T10" i="9"/>
  <c r="T3" i="9"/>
  <c r="S4" i="8"/>
  <c r="S5" i="8"/>
  <c r="S6" i="8"/>
  <c r="S7" i="8"/>
  <c r="S8" i="8"/>
  <c r="S9" i="8"/>
  <c r="S10" i="8"/>
  <c r="S11" i="8"/>
  <c r="S12" i="8"/>
  <c r="S13" i="8"/>
  <c r="S14" i="8"/>
  <c r="S15" i="8"/>
  <c r="S16" i="8"/>
  <c r="S17" i="8"/>
  <c r="S18" i="8"/>
  <c r="S19" i="8"/>
  <c r="S20" i="8"/>
  <c r="S21" i="8"/>
  <c r="S22" i="8"/>
  <c r="S23" i="8"/>
  <c r="S24" i="8"/>
  <c r="S25" i="8"/>
  <c r="S26" i="8"/>
  <c r="S27" i="8"/>
  <c r="S28" i="8"/>
  <c r="S29" i="8"/>
  <c r="S30" i="8"/>
  <c r="S31" i="8"/>
  <c r="S32" i="8"/>
  <c r="S33" i="8"/>
  <c r="S34" i="8"/>
  <c r="S35" i="8"/>
  <c r="S36" i="8"/>
  <c r="S37" i="8"/>
  <c r="S38" i="8"/>
  <c r="S3" i="8"/>
  <c r="R4" i="8"/>
  <c r="R5" i="8"/>
  <c r="R6" i="8"/>
  <c r="R7" i="8"/>
  <c r="R8" i="8"/>
  <c r="R9" i="8"/>
  <c r="R10" i="8"/>
  <c r="R11" i="8"/>
  <c r="R12" i="8"/>
  <c r="R13" i="8"/>
  <c r="R14" i="8"/>
  <c r="R15" i="8"/>
  <c r="R16" i="8"/>
  <c r="R17" i="8"/>
  <c r="R18" i="8"/>
  <c r="R19" i="8"/>
  <c r="R20" i="8"/>
  <c r="R21" i="8"/>
  <c r="R22" i="8"/>
  <c r="R23" i="8"/>
  <c r="R24" i="8"/>
  <c r="R25" i="8"/>
  <c r="R26" i="8"/>
  <c r="R27" i="8"/>
  <c r="R28" i="8"/>
  <c r="R29" i="8"/>
  <c r="R30" i="8"/>
  <c r="R31" i="8"/>
  <c r="R32" i="8"/>
  <c r="R33" i="8"/>
  <c r="R34" i="8"/>
  <c r="R35" i="8"/>
  <c r="R36" i="8"/>
  <c r="R37" i="8"/>
  <c r="R38" i="8"/>
  <c r="R3" i="8"/>
  <c r="Q4" i="8"/>
  <c r="Q5" i="8"/>
  <c r="Q6" i="8"/>
  <c r="Q7" i="8"/>
  <c r="Q8" i="8"/>
  <c r="Q9" i="8"/>
  <c r="Q10" i="8"/>
  <c r="Q11" i="8"/>
  <c r="Q12" i="8"/>
  <c r="Q13" i="8"/>
  <c r="Q14" i="8"/>
  <c r="Q15" i="8"/>
  <c r="Q16" i="8"/>
  <c r="Q17" i="8"/>
  <c r="Q18" i="8"/>
  <c r="Q19" i="8"/>
  <c r="Q20" i="8"/>
  <c r="Q21" i="8"/>
  <c r="Q22" i="8"/>
  <c r="Q23" i="8"/>
  <c r="Q24" i="8"/>
  <c r="Q25" i="8"/>
  <c r="Q26" i="8"/>
  <c r="Q27" i="8"/>
  <c r="Q28" i="8"/>
  <c r="Q29" i="8"/>
  <c r="Q30" i="8"/>
  <c r="Q31" i="8"/>
  <c r="Q32" i="8"/>
  <c r="Q33" i="8"/>
  <c r="Q34" i="8"/>
  <c r="Q35" i="8"/>
  <c r="Q36" i="8"/>
  <c r="Q37" i="8"/>
  <c r="Q38" i="8"/>
  <c r="Q3" i="8"/>
  <c r="V67" i="9"/>
  <c r="V68" i="9"/>
  <c r="V69" i="9"/>
  <c r="V70" i="9"/>
  <c r="V71" i="9"/>
  <c r="V72" i="9"/>
  <c r="V73" i="9"/>
  <c r="V74" i="9"/>
  <c r="V75" i="9"/>
  <c r="V66" i="9"/>
  <c r="V23" i="9"/>
  <c r="V24" i="9"/>
  <c r="V25" i="9"/>
  <c r="V26" i="9"/>
  <c r="V27" i="9"/>
  <c r="V28" i="9"/>
  <c r="V29" i="9"/>
  <c r="V22" i="9"/>
  <c r="V42" i="9"/>
  <c r="V43" i="9"/>
  <c r="V44" i="9"/>
  <c r="V45" i="9"/>
  <c r="V46" i="9"/>
  <c r="V47" i="9"/>
  <c r="V48" i="9"/>
  <c r="V49" i="9"/>
  <c r="V50" i="9"/>
  <c r="V41" i="9"/>
  <c r="L6" i="13" l="1"/>
  <c r="L9" i="13"/>
  <c r="L21" i="13"/>
  <c r="L7" i="13"/>
  <c r="L12" i="13"/>
  <c r="L11" i="13"/>
  <c r="L8" i="13"/>
  <c r="K17" i="17" s="1"/>
  <c r="L17" i="17" s="1"/>
  <c r="L10" i="13"/>
  <c r="K12" i="17" s="1"/>
  <c r="L12" i="17" s="1"/>
  <c r="L13" i="13"/>
  <c r="K18" i="17" s="1"/>
  <c r="L18" i="17" s="1"/>
  <c r="L16" i="13"/>
  <c r="L15" i="13"/>
  <c r="K20" i="17" s="1"/>
  <c r="L20" i="17" s="1"/>
  <c r="L14" i="13"/>
  <c r="L36" i="13"/>
  <c r="L28" i="13"/>
  <c r="L20" i="13"/>
  <c r="L35" i="13"/>
  <c r="L27" i="13"/>
  <c r="L19" i="13"/>
  <c r="K24" i="17" s="1"/>
  <c r="L24" i="17" s="1"/>
  <c r="L34" i="13"/>
  <c r="L26" i="13"/>
  <c r="K21" i="17" s="1"/>
  <c r="L21" i="17" s="1"/>
  <c r="L18" i="13"/>
  <c r="K16" i="17" s="1"/>
  <c r="L16" i="17" s="1"/>
  <c r="L33" i="13"/>
  <c r="L25" i="13"/>
  <c r="L17" i="13"/>
  <c r="K25" i="17" s="1"/>
  <c r="L25" i="17" s="1"/>
  <c r="L40" i="13"/>
  <c r="K35" i="17" s="1"/>
  <c r="L35" i="17" s="1"/>
  <c r="L32" i="13"/>
  <c r="L24" i="13"/>
  <c r="K34" i="17" s="1"/>
  <c r="L34" i="17" s="1"/>
  <c r="L39" i="13"/>
  <c r="L31" i="13"/>
  <c r="L23" i="13"/>
  <c r="L38" i="13"/>
  <c r="L30" i="13"/>
  <c r="L22" i="13"/>
  <c r="L37" i="13"/>
  <c r="L29" i="13"/>
  <c r="M5" i="17"/>
  <c r="N5" i="17" s="1"/>
  <c r="M7" i="17"/>
  <c r="N7" i="17" s="1"/>
  <c r="I23" i="17"/>
  <c r="J23" i="17" s="1"/>
  <c r="E30" i="17"/>
  <c r="G30" i="17" s="1"/>
  <c r="E25" i="17"/>
  <c r="G25" i="17" s="1"/>
  <c r="E6" i="17"/>
  <c r="G6" i="17" s="1"/>
  <c r="E39" i="17"/>
  <c r="G39" i="17" s="1"/>
  <c r="K19" i="17"/>
  <c r="L19" i="17" s="1"/>
  <c r="K31" i="17"/>
  <c r="L31" i="17" s="1"/>
  <c r="K27" i="17"/>
  <c r="L27" i="17" s="1"/>
  <c r="K5" i="17"/>
  <c r="L5" i="17" s="1"/>
  <c r="K7" i="17"/>
  <c r="L7" i="17" s="1"/>
  <c r="K14" i="17"/>
  <c r="L14" i="17" s="1"/>
  <c r="K6" i="17"/>
  <c r="L6" i="17" s="1"/>
  <c r="K29" i="17"/>
  <c r="L29" i="17" s="1"/>
  <c r="K15" i="17"/>
  <c r="L15" i="17" s="1"/>
  <c r="H45" i="17"/>
  <c r="H46" i="17"/>
  <c r="H47" i="17"/>
  <c r="H44" i="17"/>
  <c r="J83" i="10"/>
  <c r="J82" i="10"/>
  <c r="J81" i="10"/>
  <c r="J80" i="10"/>
  <c r="J79" i="10"/>
  <c r="J78" i="10"/>
  <c r="J77" i="10"/>
  <c r="J76" i="10"/>
  <c r="J75" i="10"/>
  <c r="J74" i="10"/>
  <c r="J73" i="10"/>
  <c r="J72" i="10"/>
  <c r="J71" i="10"/>
  <c r="J70" i="10"/>
  <c r="J69" i="10"/>
  <c r="J68" i="10"/>
  <c r="J67" i="10"/>
  <c r="J66" i="10"/>
  <c r="J62" i="10"/>
  <c r="J61" i="10"/>
  <c r="J60" i="10"/>
  <c r="J59" i="10"/>
  <c r="J58" i="10"/>
  <c r="J57" i="10"/>
  <c r="J56" i="10"/>
  <c r="J55" i="10"/>
  <c r="J54" i="10"/>
  <c r="J53" i="10"/>
  <c r="J52" i="10"/>
  <c r="J51" i="10"/>
  <c r="J50" i="10"/>
  <c r="J49" i="10"/>
  <c r="J48" i="10"/>
  <c r="J47" i="10"/>
  <c r="J46" i="10"/>
  <c r="J45" i="10"/>
  <c r="J41" i="10"/>
  <c r="J40" i="10"/>
  <c r="J39" i="10"/>
  <c r="J38" i="10"/>
  <c r="J37" i="10"/>
  <c r="J36" i="10"/>
  <c r="J35" i="10"/>
  <c r="J34" i="10"/>
  <c r="J33" i="10"/>
  <c r="J32" i="10"/>
  <c r="J31" i="10"/>
  <c r="J30" i="10"/>
  <c r="J29" i="10"/>
  <c r="J28" i="10"/>
  <c r="J27" i="10"/>
  <c r="J26" i="10"/>
  <c r="J25" i="10"/>
  <c r="J24" i="10"/>
  <c r="J20" i="10"/>
  <c r="J19" i="10"/>
  <c r="T67" i="9"/>
  <c r="U67" i="9"/>
  <c r="T68" i="9"/>
  <c r="U68" i="9"/>
  <c r="T69" i="9"/>
  <c r="U69" i="9"/>
  <c r="T70" i="9"/>
  <c r="U70" i="9"/>
  <c r="T71" i="9"/>
  <c r="U71" i="9"/>
  <c r="T72" i="9"/>
  <c r="U72" i="9"/>
  <c r="T73" i="9"/>
  <c r="U73" i="9"/>
  <c r="T74" i="9"/>
  <c r="U74" i="9"/>
  <c r="T75" i="9"/>
  <c r="U75" i="9"/>
  <c r="U66" i="9"/>
  <c r="T66" i="9"/>
  <c r="U42" i="9"/>
  <c r="U43" i="9"/>
  <c r="U44" i="9"/>
  <c r="U45" i="9"/>
  <c r="U46" i="9"/>
  <c r="U47" i="9"/>
  <c r="U48" i="9"/>
  <c r="U49" i="9"/>
  <c r="U50" i="9"/>
  <c r="U41" i="9"/>
  <c r="T42" i="9"/>
  <c r="T43" i="9"/>
  <c r="T44" i="9"/>
  <c r="T45" i="9"/>
  <c r="T46" i="9"/>
  <c r="T47" i="9"/>
  <c r="T48" i="9"/>
  <c r="T49" i="9"/>
  <c r="T50" i="9"/>
  <c r="T41" i="9"/>
  <c r="N4" i="9"/>
  <c r="O4" i="9" s="1"/>
  <c r="N5" i="9"/>
  <c r="O5" i="9" s="1"/>
  <c r="N6" i="9"/>
  <c r="O6" i="9" s="1"/>
  <c r="N7" i="9"/>
  <c r="O7" i="9" s="1"/>
  <c r="N8" i="9"/>
  <c r="O8" i="9" s="1"/>
  <c r="N9" i="9"/>
  <c r="O9" i="9" s="1"/>
  <c r="N10" i="9"/>
  <c r="O10" i="9" s="1"/>
  <c r="N11" i="9"/>
  <c r="O11" i="9" s="1"/>
  <c r="N12" i="9"/>
  <c r="O12" i="9" s="1"/>
  <c r="N13" i="9"/>
  <c r="O13" i="9" s="1"/>
  <c r="N14" i="9"/>
  <c r="O14" i="9" s="1"/>
  <c r="N15" i="9"/>
  <c r="O15" i="9" s="1"/>
  <c r="N16" i="9"/>
  <c r="O16" i="9" s="1"/>
  <c r="N17" i="9"/>
  <c r="O17" i="9" s="1"/>
  <c r="N18" i="9"/>
  <c r="O18" i="9" s="1"/>
  <c r="N19" i="9"/>
  <c r="O19" i="9" s="1"/>
  <c r="N20" i="9"/>
  <c r="O20" i="9" s="1"/>
  <c r="N21" i="9"/>
  <c r="O21" i="9" s="1"/>
  <c r="N22" i="9"/>
  <c r="O22" i="9" s="1"/>
  <c r="N23" i="9"/>
  <c r="O23" i="9" s="1"/>
  <c r="N24" i="9"/>
  <c r="O24" i="9" s="1"/>
  <c r="N25" i="9"/>
  <c r="O25" i="9" s="1"/>
  <c r="N26" i="9"/>
  <c r="O26" i="9" s="1"/>
  <c r="N27" i="9"/>
  <c r="O27" i="9" s="1"/>
  <c r="N28" i="9"/>
  <c r="O28" i="9" s="1"/>
  <c r="N29" i="9"/>
  <c r="O29" i="9" s="1"/>
  <c r="N30" i="9"/>
  <c r="O30" i="9" s="1"/>
  <c r="N31" i="9"/>
  <c r="O31" i="9" s="1"/>
  <c r="N32" i="9"/>
  <c r="O32" i="9" s="1"/>
  <c r="N33" i="9"/>
  <c r="O33" i="9" s="1"/>
  <c r="N34" i="9"/>
  <c r="O34" i="9" s="1"/>
  <c r="N35" i="9"/>
  <c r="O35" i="9" s="1"/>
  <c r="N36" i="9"/>
  <c r="O36" i="9" s="1"/>
  <c r="N37" i="9"/>
  <c r="O37" i="9" s="1"/>
  <c r="N38" i="9"/>
  <c r="O38" i="9" s="1"/>
  <c r="N3" i="9"/>
  <c r="O3" i="9" s="1"/>
  <c r="O35" i="8"/>
  <c r="O36" i="8"/>
  <c r="O37" i="8"/>
  <c r="O38" i="8"/>
  <c r="J8" i="8"/>
  <c r="J7" i="8"/>
  <c r="J6" i="8"/>
  <c r="J5" i="8"/>
  <c r="J4" i="8"/>
  <c r="J3" i="8"/>
  <c r="C49" i="17"/>
  <c r="D44" i="17" s="1"/>
  <c r="BB85" i="5"/>
  <c r="BB86" i="5"/>
  <c r="BB87" i="5"/>
  <c r="BB88" i="5"/>
  <c r="BB89" i="5"/>
  <c r="BB90" i="5"/>
  <c r="BB91" i="5"/>
  <c r="BB92" i="5"/>
  <c r="BB84" i="5"/>
  <c r="BB67" i="5"/>
  <c r="BB68" i="5"/>
  <c r="BB69" i="5"/>
  <c r="BB70" i="5"/>
  <c r="BB71" i="5"/>
  <c r="BB72" i="5"/>
  <c r="BB73" i="5"/>
  <c r="BB74" i="5"/>
  <c r="BB66" i="5"/>
  <c r="BB52" i="5"/>
  <c r="BB51" i="5"/>
  <c r="AT87" i="5"/>
  <c r="AU87" i="5"/>
  <c r="AT88" i="5"/>
  <c r="AU88" i="5"/>
  <c r="AT89" i="5"/>
  <c r="AU89" i="5"/>
  <c r="AT90" i="5"/>
  <c r="AU90" i="5"/>
  <c r="AT91" i="5"/>
  <c r="AU91" i="5"/>
  <c r="AT92" i="5"/>
  <c r="AU92" i="5"/>
  <c r="AT93" i="5"/>
  <c r="AU93" i="5"/>
  <c r="AT94" i="5"/>
  <c r="AU94" i="5"/>
  <c r="AT95" i="5"/>
  <c r="AU95" i="5"/>
  <c r="AT96" i="5"/>
  <c r="AU96" i="5"/>
  <c r="AT97" i="5"/>
  <c r="AU97" i="5"/>
  <c r="AT98" i="5"/>
  <c r="AU98" i="5"/>
  <c r="AT99" i="5"/>
  <c r="AU99" i="5"/>
  <c r="AT100" i="5"/>
  <c r="AU100" i="5"/>
  <c r="AT101" i="5"/>
  <c r="AU101" i="5"/>
  <c r="AU86" i="5"/>
  <c r="AT86" i="5"/>
  <c r="AQ61" i="5"/>
  <c r="AQ62" i="5"/>
  <c r="AQ63" i="5"/>
  <c r="AQ64" i="5"/>
  <c r="AQ65" i="5"/>
  <c r="AQ66" i="5"/>
  <c r="AQ67" i="5"/>
  <c r="AQ68" i="5"/>
  <c r="AQ69" i="5"/>
  <c r="AQ70" i="5"/>
  <c r="AQ71" i="5"/>
  <c r="AQ72" i="5"/>
  <c r="AQ73" i="5"/>
  <c r="AQ74" i="5"/>
  <c r="AQ75" i="5"/>
  <c r="AQ60" i="5"/>
  <c r="BB56" i="5"/>
  <c r="BB48" i="5"/>
  <c r="BB31" i="5"/>
  <c r="BB32" i="5"/>
  <c r="BB33" i="5"/>
  <c r="BB34" i="5"/>
  <c r="BB35" i="5"/>
  <c r="BB36" i="5"/>
  <c r="BB37" i="5"/>
  <c r="BB38" i="5"/>
  <c r="BB30" i="5"/>
  <c r="AV51" i="5"/>
  <c r="AV52" i="5"/>
  <c r="AV53" i="5"/>
  <c r="AV54" i="5"/>
  <c r="AV55" i="5"/>
  <c r="AV56" i="5"/>
  <c r="AV57" i="5"/>
  <c r="AV58" i="5"/>
  <c r="AV59" i="5"/>
  <c r="AV50" i="5"/>
  <c r="AV31" i="5"/>
  <c r="AV32" i="5"/>
  <c r="AV33" i="5"/>
  <c r="AV34" i="5"/>
  <c r="AV35" i="5"/>
  <c r="AV36" i="5"/>
  <c r="AV37" i="5"/>
  <c r="AV38" i="5"/>
  <c r="AV39" i="5"/>
  <c r="AV30" i="5"/>
  <c r="AQ46" i="5"/>
  <c r="AQ47" i="5"/>
  <c r="AQ48" i="5"/>
  <c r="AQ49" i="5"/>
  <c r="AQ50" i="5"/>
  <c r="AQ51" i="5"/>
  <c r="AQ52" i="5"/>
  <c r="AQ53" i="5"/>
  <c r="AQ54" i="5"/>
  <c r="AQ45" i="5"/>
  <c r="AQ32" i="5"/>
  <c r="AQ33" i="5"/>
  <c r="AQ34" i="5"/>
  <c r="AQ35" i="5"/>
  <c r="AQ36" i="5"/>
  <c r="AQ37" i="5"/>
  <c r="AQ38" i="5"/>
  <c r="AQ39" i="5"/>
  <c r="AQ40" i="5"/>
  <c r="AQ31" i="5"/>
  <c r="K28" i="17" l="1"/>
  <c r="L28" i="17" s="1"/>
  <c r="K8" i="17"/>
  <c r="L8" i="17" s="1"/>
  <c r="K11" i="17"/>
  <c r="L11" i="17" s="1"/>
  <c r="K40" i="17"/>
  <c r="L40" i="17" s="1"/>
  <c r="K39" i="17"/>
  <c r="L39" i="17" s="1"/>
  <c r="K9" i="17"/>
  <c r="L9" i="17" s="1"/>
  <c r="K30" i="17"/>
  <c r="L30" i="17" s="1"/>
  <c r="K37" i="17"/>
  <c r="L37" i="17" s="1"/>
  <c r="K26" i="17"/>
  <c r="L26" i="17" s="1"/>
  <c r="K32" i="17"/>
  <c r="L32" i="17" s="1"/>
  <c r="K23" i="17"/>
  <c r="L23" i="17" s="1"/>
  <c r="K10" i="17"/>
  <c r="L10" i="17" s="1"/>
  <c r="K13" i="17"/>
  <c r="L13" i="17" s="1"/>
  <c r="K22" i="17"/>
  <c r="L22" i="17" s="1"/>
  <c r="K38" i="17"/>
  <c r="L38" i="17" s="1"/>
  <c r="K33" i="17"/>
  <c r="L33" i="17" s="1"/>
  <c r="K36" i="17"/>
  <c r="L36" i="17" s="1"/>
  <c r="M15" i="17"/>
  <c r="N15" i="17" s="1"/>
  <c r="I16" i="17"/>
  <c r="J16" i="17" s="1"/>
  <c r="I13" i="17"/>
  <c r="J13" i="17" s="1"/>
  <c r="M29" i="17"/>
  <c r="N29" i="17" s="1"/>
  <c r="D48" i="17"/>
  <c r="D47" i="17"/>
  <c r="D46" i="17"/>
  <c r="D45" i="17"/>
  <c r="AV93" i="5"/>
  <c r="AV71" i="5"/>
  <c r="AV91" i="5"/>
  <c r="AV90" i="5"/>
  <c r="AV92" i="5"/>
  <c r="AV89" i="5"/>
  <c r="AV94" i="5"/>
  <c r="AV88" i="5"/>
  <c r="AV86" i="5"/>
  <c r="AV87" i="5"/>
  <c r="BB53" i="5"/>
  <c r="BB49" i="5"/>
  <c r="BB55" i="5"/>
  <c r="BB50" i="5"/>
  <c r="BB54" i="5"/>
  <c r="AV70" i="5"/>
  <c r="AV72" i="5"/>
  <c r="AV77" i="5"/>
  <c r="AV76" i="5"/>
  <c r="AV75" i="5"/>
  <c r="AV74" i="5"/>
  <c r="AV73" i="5"/>
  <c r="I22" i="17" l="1"/>
  <c r="J22" i="17" s="1"/>
  <c r="M34" i="17"/>
  <c r="N34" i="17" s="1"/>
  <c r="AA9" i="13"/>
  <c r="AA6" i="13"/>
  <c r="AA10" i="13"/>
  <c r="AA8" i="13"/>
  <c r="AA11" i="13"/>
  <c r="AA14" i="13"/>
  <c r="AA16" i="13"/>
  <c r="AA7" i="13"/>
  <c r="AA12" i="13"/>
  <c r="AA17" i="13"/>
  <c r="AA13" i="13"/>
  <c r="AA15" i="13"/>
  <c r="AA19" i="13"/>
  <c r="AA18" i="13"/>
  <c r="AA23" i="13"/>
  <c r="AA20" i="13"/>
  <c r="AA21" i="13"/>
  <c r="AA22" i="13"/>
  <c r="AA24" i="13"/>
  <c r="AA26" i="13"/>
  <c r="AA27" i="13"/>
  <c r="AA25" i="13"/>
  <c r="AA29" i="13"/>
  <c r="AA28" i="13"/>
  <c r="AA30" i="13"/>
  <c r="AA33" i="13"/>
  <c r="AA34" i="13"/>
  <c r="AA35" i="13"/>
  <c r="AA36" i="13"/>
  <c r="AA32" i="13"/>
  <c r="AA31" i="13"/>
  <c r="AA5" i="13"/>
  <c r="AD9" i="13"/>
  <c r="AD6" i="13"/>
  <c r="AD10" i="13"/>
  <c r="AD8" i="13"/>
  <c r="AD11" i="13"/>
  <c r="AD14" i="13"/>
  <c r="AD16" i="13"/>
  <c r="AD7" i="13"/>
  <c r="AD12" i="13"/>
  <c r="AD17" i="13"/>
  <c r="AD13" i="13"/>
  <c r="AD15" i="13"/>
  <c r="AD19" i="13"/>
  <c r="AD18" i="13"/>
  <c r="AD23" i="13"/>
  <c r="AD20" i="13"/>
  <c r="AD21" i="13"/>
  <c r="AD22" i="13"/>
  <c r="AD24" i="13"/>
  <c r="AD26" i="13"/>
  <c r="AD27" i="13"/>
  <c r="AD25" i="13"/>
  <c r="AD29" i="13"/>
  <c r="AD28" i="13"/>
  <c r="AD30" i="13"/>
  <c r="AD33" i="13"/>
  <c r="AD34" i="13"/>
  <c r="AD35" i="13"/>
  <c r="AD36" i="13"/>
  <c r="AD32" i="13"/>
  <c r="AD31" i="13"/>
  <c r="G31" i="17"/>
  <c r="D31" i="17"/>
  <c r="G40" i="17"/>
  <c r="D40" i="17"/>
  <c r="G27" i="17"/>
  <c r="D27" i="17"/>
  <c r="G34" i="17"/>
  <c r="D34" i="17"/>
  <c r="G38" i="17"/>
  <c r="D38" i="17"/>
  <c r="G22" i="17"/>
  <c r="D22" i="17"/>
  <c r="G23" i="17"/>
  <c r="D23" i="17"/>
  <c r="G24" i="17"/>
  <c r="D24" i="17"/>
  <c r="G7" i="17"/>
  <c r="D7" i="17"/>
  <c r="G36" i="17"/>
  <c r="D36" i="17"/>
  <c r="G17" i="17"/>
  <c r="D17" i="17"/>
  <c r="G16" i="17"/>
  <c r="D16" i="17"/>
  <c r="G5" i="17"/>
  <c r="D5" i="17"/>
  <c r="G32" i="17"/>
  <c r="D32" i="17"/>
  <c r="G28" i="17"/>
  <c r="D28" i="17"/>
  <c r="G35" i="17"/>
  <c r="D35" i="17"/>
  <c r="G13" i="17"/>
  <c r="D13" i="17"/>
  <c r="G33" i="17"/>
  <c r="D33" i="17"/>
  <c r="G29" i="17"/>
  <c r="D29" i="17"/>
  <c r="G12" i="17"/>
  <c r="D12" i="17"/>
  <c r="G18" i="17"/>
  <c r="D18" i="17"/>
  <c r="G26" i="17"/>
  <c r="D26" i="17"/>
  <c r="G20" i="17"/>
  <c r="D20" i="17"/>
  <c r="G21" i="17"/>
  <c r="D21" i="17"/>
  <c r="G9" i="17"/>
  <c r="D9" i="17"/>
  <c r="G19" i="17"/>
  <c r="D19" i="17"/>
  <c r="G14" i="17"/>
  <c r="D14" i="17"/>
  <c r="G15" i="17"/>
  <c r="D15" i="17"/>
  <c r="G11" i="17"/>
  <c r="D11" i="17"/>
  <c r="G10" i="17"/>
  <c r="D10" i="17"/>
  <c r="G37" i="17"/>
  <c r="D37" i="17"/>
  <c r="G8" i="17"/>
  <c r="D8" i="17"/>
  <c r="I8" i="17" l="1"/>
  <c r="J8" i="17" s="1"/>
  <c r="M8" i="17"/>
  <c r="N8" i="17" s="1"/>
  <c r="AB17" i="13"/>
  <c r="AC17" i="13"/>
  <c r="O8" i="17" l="1"/>
  <c r="I25" i="17"/>
  <c r="J25" i="17" s="1"/>
  <c r="M32" i="17"/>
  <c r="N32" i="17" s="1"/>
  <c r="O27" i="8"/>
  <c r="O33" i="8"/>
  <c r="O31" i="8"/>
  <c r="O29" i="8"/>
  <c r="O32" i="8"/>
  <c r="O30" i="8"/>
  <c r="O28" i="8"/>
  <c r="O34" i="8"/>
  <c r="I9" i="17" l="1"/>
  <c r="J9" i="17" s="1"/>
  <c r="M21" i="17"/>
  <c r="N21" i="17" s="1"/>
  <c r="O12" i="1"/>
  <c r="E6" i="1"/>
  <c r="I29" i="5"/>
  <c r="I28" i="5"/>
  <c r="I27" i="5"/>
  <c r="I26" i="5"/>
  <c r="I25" i="5"/>
  <c r="I24" i="5"/>
  <c r="I23" i="5"/>
  <c r="I20" i="5"/>
  <c r="I18" i="5"/>
  <c r="AG12" i="13"/>
  <c r="AG23" i="13"/>
  <c r="AG29" i="13"/>
  <c r="AG16" i="13"/>
  <c r="AG8" i="13"/>
  <c r="AG30" i="13"/>
  <c r="AG26" i="13"/>
  <c r="AG34" i="13"/>
  <c r="AG31" i="13"/>
  <c r="AG14" i="13"/>
  <c r="AG32" i="13"/>
  <c r="AG7" i="13"/>
  <c r="AG18" i="13"/>
  <c r="AG28" i="13"/>
  <c r="AG20" i="13"/>
  <c r="AG11" i="13"/>
  <c r="AG13" i="13"/>
  <c r="AG10" i="13"/>
  <c r="AG19" i="13"/>
  <c r="AG35" i="13"/>
  <c r="AG21" i="13"/>
  <c r="AG33" i="13"/>
  <c r="AG36" i="13"/>
  <c r="AG5" i="13"/>
  <c r="AG25" i="13"/>
  <c r="AG15" i="13"/>
  <c r="AG27" i="13"/>
  <c r="AG24" i="13"/>
  <c r="AG22" i="13"/>
  <c r="AG6" i="13"/>
  <c r="AG9" i="13"/>
  <c r="AG17" i="13"/>
  <c r="O34" i="10"/>
  <c r="F31" i="17" s="1"/>
  <c r="O30" i="10"/>
  <c r="F38" i="17" s="1"/>
  <c r="O27" i="10"/>
  <c r="F23" i="17" s="1"/>
  <c r="O24" i="10"/>
  <c r="F22" i="17" s="1"/>
  <c r="O20" i="10"/>
  <c r="F36" i="17" s="1"/>
  <c r="O21" i="10"/>
  <c r="F5" i="17" s="1"/>
  <c r="O13" i="10"/>
  <c r="F28" i="17" s="1"/>
  <c r="J18" i="10"/>
  <c r="J17" i="10"/>
  <c r="O16" i="10"/>
  <c r="F33" i="17" s="1"/>
  <c r="J16" i="10"/>
  <c r="J15" i="10"/>
  <c r="J14" i="10"/>
  <c r="J13" i="10"/>
  <c r="O18" i="10"/>
  <c r="F12" i="17" s="1"/>
  <c r="J12" i="10"/>
  <c r="O11" i="10"/>
  <c r="F15" i="17" s="1"/>
  <c r="J11" i="10"/>
  <c r="J10" i="10"/>
  <c r="O10" i="10"/>
  <c r="F9" i="17" s="1"/>
  <c r="J9" i="10"/>
  <c r="J8" i="10"/>
  <c r="J7" i="10"/>
  <c r="J6" i="10"/>
  <c r="J5" i="10"/>
  <c r="J4" i="10"/>
  <c r="O5" i="10"/>
  <c r="F11" i="17" s="1"/>
  <c r="J3" i="10"/>
  <c r="J37" i="9"/>
  <c r="J36" i="9"/>
  <c r="J35" i="9"/>
  <c r="J34" i="9"/>
  <c r="J33" i="9"/>
  <c r="J32" i="9"/>
  <c r="J31" i="9"/>
  <c r="J30" i="9"/>
  <c r="J29" i="9"/>
  <c r="J28" i="9"/>
  <c r="J27" i="9"/>
  <c r="J26" i="9"/>
  <c r="J25" i="9"/>
  <c r="J24" i="9"/>
  <c r="J23" i="9"/>
  <c r="J22" i="9"/>
  <c r="J18" i="9"/>
  <c r="J17" i="9"/>
  <c r="J16" i="9"/>
  <c r="J15" i="9"/>
  <c r="J14" i="9"/>
  <c r="J13" i="9"/>
  <c r="J12" i="9"/>
  <c r="J11" i="9"/>
  <c r="J10" i="9"/>
  <c r="J9" i="9"/>
  <c r="J8" i="9"/>
  <c r="J7" i="9"/>
  <c r="J6" i="9"/>
  <c r="J5" i="9"/>
  <c r="J4" i="9"/>
  <c r="J3" i="9"/>
  <c r="J56" i="8"/>
  <c r="J55" i="8"/>
  <c r="J54" i="8"/>
  <c r="J53" i="8"/>
  <c r="J52" i="8"/>
  <c r="J51" i="8"/>
  <c r="J50" i="8"/>
  <c r="J49" i="8"/>
  <c r="J48" i="8"/>
  <c r="J47" i="8"/>
  <c r="J46" i="8"/>
  <c r="J45" i="8"/>
  <c r="J44" i="8"/>
  <c r="J43" i="8"/>
  <c r="J42" i="8"/>
  <c r="J41" i="8"/>
  <c r="J40" i="8"/>
  <c r="J39" i="8"/>
  <c r="J38" i="8"/>
  <c r="J37" i="8"/>
  <c r="J36" i="8"/>
  <c r="J35" i="8"/>
  <c r="J34" i="8"/>
  <c r="J33" i="8"/>
  <c r="O26" i="8"/>
  <c r="J32" i="8"/>
  <c r="O25" i="8"/>
  <c r="J31" i="8"/>
  <c r="O24" i="8"/>
  <c r="J30" i="8"/>
  <c r="O23" i="8"/>
  <c r="J29" i="8"/>
  <c r="O22" i="8"/>
  <c r="J28" i="8"/>
  <c r="O20" i="8"/>
  <c r="J27" i="8"/>
  <c r="O21" i="8"/>
  <c r="J26" i="8"/>
  <c r="O19" i="8"/>
  <c r="J25" i="8"/>
  <c r="O14" i="8"/>
  <c r="J24" i="8"/>
  <c r="O16" i="8"/>
  <c r="J23" i="8"/>
  <c r="O13" i="8"/>
  <c r="J22" i="8"/>
  <c r="O15" i="8"/>
  <c r="J21" i="8"/>
  <c r="O18" i="8"/>
  <c r="J20" i="8"/>
  <c r="O12" i="8"/>
  <c r="J19" i="8"/>
  <c r="O17" i="8"/>
  <c r="J18" i="8"/>
  <c r="O11" i="8"/>
  <c r="J17" i="8"/>
  <c r="O10" i="8"/>
  <c r="J16" i="8"/>
  <c r="O9" i="8"/>
  <c r="J15" i="8"/>
  <c r="O6" i="8"/>
  <c r="J14" i="8"/>
  <c r="O8" i="8"/>
  <c r="J13" i="8"/>
  <c r="O5" i="8"/>
  <c r="J12" i="8"/>
  <c r="O4" i="8"/>
  <c r="J11" i="8"/>
  <c r="O7" i="8"/>
  <c r="J10" i="8"/>
  <c r="O3" i="8"/>
  <c r="J9" i="8"/>
  <c r="I10" i="17" l="1"/>
  <c r="J10" i="17" s="1"/>
  <c r="M27" i="17"/>
  <c r="N27" i="17" s="1"/>
  <c r="O26" i="10"/>
  <c r="F37" i="17" s="1"/>
  <c r="O14" i="10"/>
  <c r="F13" i="17" s="1"/>
  <c r="O12" i="10"/>
  <c r="F14" i="17" s="1"/>
  <c r="O15" i="10"/>
  <c r="F35" i="17" s="1"/>
  <c r="O32" i="10"/>
  <c r="F34" i="17" s="1"/>
  <c r="O25" i="10"/>
  <c r="F24" i="17" s="1"/>
  <c r="O31" i="10"/>
  <c r="F40" i="17" s="1"/>
  <c r="O9" i="10"/>
  <c r="F20" i="17" s="1"/>
  <c r="O6" i="10"/>
  <c r="F10" i="17" s="1"/>
  <c r="O33" i="10"/>
  <c r="F27" i="17" s="1"/>
  <c r="O3" i="10"/>
  <c r="F8" i="17" s="1"/>
  <c r="O29" i="10"/>
  <c r="F16" i="17" s="1"/>
  <c r="O17" i="10"/>
  <c r="F26" i="17" s="1"/>
  <c r="O23" i="10"/>
  <c r="F32" i="17" s="1"/>
  <c r="O28" i="10"/>
  <c r="F17" i="17" s="1"/>
  <c r="O8" i="10"/>
  <c r="F19" i="17" s="1"/>
  <c r="O19" i="10"/>
  <c r="F29" i="17" s="1"/>
  <c r="O7" i="10"/>
  <c r="F21" i="17" s="1"/>
  <c r="O22" i="10"/>
  <c r="F18" i="17" s="1"/>
  <c r="O4" i="10"/>
  <c r="F7" i="17" s="1"/>
  <c r="I19" i="17" l="1"/>
  <c r="J19" i="17" s="1"/>
  <c r="M13" i="17"/>
  <c r="N13" i="17" s="1"/>
  <c r="O13" i="17" s="1"/>
  <c r="I7" i="17" l="1"/>
  <c r="J7" i="17" s="1"/>
  <c r="O7" i="17" s="1"/>
  <c r="M17" i="17"/>
  <c r="N17" i="17" s="1"/>
  <c r="I12" i="17" l="1"/>
  <c r="J12" i="17" s="1"/>
  <c r="O12" i="17" s="1"/>
  <c r="M18" i="17"/>
  <c r="N18" i="17" s="1"/>
  <c r="I24" i="17" l="1"/>
  <c r="J24" i="17" s="1"/>
  <c r="M10" i="17"/>
  <c r="N10" i="17" s="1"/>
  <c r="O10" i="17" s="1"/>
  <c r="I5" i="17" l="1"/>
  <c r="J5" i="17" s="1"/>
  <c r="O5" i="17" s="1"/>
  <c r="M14" i="17"/>
  <c r="N14" i="17" s="1"/>
  <c r="I14" i="17" l="1"/>
  <c r="J14" i="17" s="1"/>
  <c r="O14" i="17" s="1"/>
  <c r="M11" i="17"/>
  <c r="N11" i="17" s="1"/>
  <c r="O11" i="17" s="1"/>
  <c r="I30" i="17" l="1"/>
  <c r="J30" i="17" s="1"/>
  <c r="M33" i="17"/>
  <c r="N33" i="17" s="1"/>
  <c r="I36" i="17" l="1"/>
  <c r="J36" i="17" s="1"/>
  <c r="M38" i="17"/>
  <c r="N38" i="17" s="1"/>
  <c r="I17" i="17" l="1"/>
  <c r="J17" i="17" s="1"/>
  <c r="O17" i="17" s="1"/>
  <c r="M9" i="17"/>
  <c r="N9" i="17" s="1"/>
  <c r="O9" i="17" s="1"/>
  <c r="I26" i="17" l="1"/>
  <c r="J26" i="17" s="1"/>
  <c r="M26" i="17"/>
  <c r="N26" i="17" s="1"/>
  <c r="I15" i="17" l="1"/>
  <c r="J15" i="17" s="1"/>
  <c r="O15" i="17" s="1"/>
  <c r="O26" i="17"/>
  <c r="M20" i="17"/>
  <c r="N20" i="17" s="1"/>
  <c r="I32" i="17" l="1"/>
  <c r="J32" i="17" s="1"/>
  <c r="O32" i="17" s="1"/>
  <c r="M6" i="17"/>
  <c r="N6" i="17" s="1"/>
  <c r="I28" i="17" l="1"/>
  <c r="J28" i="17" s="1"/>
  <c r="M24" i="17"/>
  <c r="N24" i="17" s="1"/>
  <c r="O24" i="17" s="1"/>
  <c r="I20" i="17" l="1"/>
  <c r="J20" i="17" s="1"/>
  <c r="O20" i="17" s="1"/>
  <c r="M31" i="17"/>
  <c r="N31" i="17" s="1"/>
  <c r="I18" i="17" l="1"/>
  <c r="J18" i="17" s="1"/>
  <c r="O18" i="17" s="1"/>
  <c r="M37" i="17"/>
  <c r="N37" i="17" s="1"/>
  <c r="I21" i="17" l="1"/>
  <c r="J21" i="17" s="1"/>
  <c r="O21" i="17" s="1"/>
  <c r="M22" i="17"/>
  <c r="N22" i="17" s="1"/>
  <c r="O22" i="17" s="1"/>
  <c r="I35" i="17" l="1"/>
  <c r="J35" i="17" s="1"/>
  <c r="M35" i="17"/>
  <c r="N35" i="17" s="1"/>
  <c r="O35" i="17" l="1"/>
  <c r="I33" i="17"/>
  <c r="J33" i="17" s="1"/>
  <c r="O33" i="17" s="1"/>
  <c r="M40" i="17"/>
  <c r="N40" i="17" s="1"/>
  <c r="I37" i="17" l="1"/>
  <c r="J37" i="17" s="1"/>
  <c r="O37" i="17" s="1"/>
  <c r="M39" i="17"/>
  <c r="N39" i="17" s="1"/>
  <c r="I31" i="17" l="1"/>
  <c r="J31" i="17" s="1"/>
  <c r="O31" i="17" s="1"/>
  <c r="M16" i="17"/>
  <c r="N16" i="17" s="1"/>
  <c r="O16" i="17" s="1"/>
  <c r="I34" i="17" l="1"/>
  <c r="J34" i="17" s="1"/>
  <c r="O34" i="17" s="1"/>
  <c r="M23" i="17"/>
  <c r="N23" i="17" s="1"/>
  <c r="O23" i="17" s="1"/>
  <c r="I39" i="17" l="1"/>
  <c r="J39" i="17" s="1"/>
  <c r="O39" i="17" s="1"/>
  <c r="M19" i="17"/>
  <c r="N19" i="17" s="1"/>
  <c r="O19" i="17" s="1"/>
  <c r="I27" i="17" l="1"/>
  <c r="J27" i="17" s="1"/>
  <c r="O27" i="17" s="1"/>
  <c r="M28" i="17"/>
  <c r="N28" i="17" s="1"/>
  <c r="O28" i="17" s="1"/>
  <c r="I6" i="17" l="1"/>
  <c r="J6" i="17" s="1"/>
  <c r="O6" i="17" s="1"/>
  <c r="M25" i="17"/>
  <c r="N25" i="17" s="1"/>
  <c r="O25" i="17" s="1"/>
  <c r="I29" i="17" l="1"/>
  <c r="J29" i="17" s="1"/>
  <c r="O29" i="17" s="1"/>
  <c r="M36" i="17"/>
  <c r="N36" i="17" s="1"/>
  <c r="O36" i="17" s="1"/>
  <c r="M30" i="17"/>
  <c r="N30" i="17" s="1"/>
  <c r="O30" i="17" s="1"/>
  <c r="I38" i="17" l="1"/>
  <c r="J38" i="17" s="1"/>
  <c r="O38" i="17" s="1"/>
  <c r="I40" i="17"/>
  <c r="J40" i="17" s="1"/>
  <c r="O40" i="17" s="1"/>
</calcChain>
</file>

<file path=xl/sharedStrings.xml><?xml version="1.0" encoding="utf-8"?>
<sst xmlns="http://schemas.openxmlformats.org/spreadsheetml/2006/main" count="4253" uniqueCount="628">
  <si>
    <t>court 1</t>
  </si>
  <si>
    <t>court 2</t>
  </si>
  <si>
    <t>court 3</t>
  </si>
  <si>
    <t>court 4</t>
  </si>
  <si>
    <t>court 5</t>
  </si>
  <si>
    <t>court 6</t>
  </si>
  <si>
    <t>32 teams</t>
  </si>
  <si>
    <t>A</t>
  </si>
  <si>
    <t>B</t>
  </si>
  <si>
    <t>C</t>
  </si>
  <si>
    <t>D</t>
  </si>
  <si>
    <t>E</t>
  </si>
  <si>
    <t>F</t>
  </si>
  <si>
    <t>G</t>
  </si>
  <si>
    <t>H</t>
  </si>
  <si>
    <t>4 games each</t>
  </si>
  <si>
    <t>8 teams</t>
  </si>
  <si>
    <t>2 courts</t>
  </si>
  <si>
    <t>GS</t>
  </si>
  <si>
    <t>8 team brackets at 4 locations with 2 courts each</t>
  </si>
  <si>
    <t>Night 2</t>
  </si>
  <si>
    <t>Night 3</t>
  </si>
  <si>
    <t>Night 1</t>
  </si>
  <si>
    <t>LK</t>
  </si>
  <si>
    <t>Team  VS</t>
  </si>
  <si>
    <t>Team</t>
  </si>
  <si>
    <t>Bracket</t>
  </si>
  <si>
    <t>Best 8 Teams in Row 1</t>
  </si>
  <si>
    <t>2 columns of 4 teams play at each location</t>
  </si>
  <si>
    <t># games</t>
  </si>
  <si>
    <t>time</t>
  </si>
  <si>
    <t>Courts</t>
  </si>
  <si>
    <t># of Games</t>
  </si>
  <si>
    <t># of games</t>
  </si>
  <si>
    <t>Nights 2 and 3</t>
  </si>
  <si>
    <t>LPK</t>
  </si>
  <si>
    <t>24 teams to play on grass</t>
  </si>
  <si>
    <t>Best 8 teams only play sand</t>
  </si>
  <si>
    <t>(32*3)/2</t>
  </si>
  <si>
    <t>(8*4)/2</t>
  </si>
  <si>
    <t>Games scheduled b/t 6 PM - 10</t>
  </si>
  <si>
    <t>4 total Sand courts at SARC w/ 2 temp Sand</t>
  </si>
  <si>
    <t>ALL at Springdale</t>
  </si>
  <si>
    <t xml:space="preserve">  - 3 HOST CLUBS (SARC, LKP, and GS)</t>
  </si>
  <si>
    <t>3 games each</t>
  </si>
  <si>
    <t>4 games for each team</t>
  </si>
  <si>
    <t>Each team Plays the 3 teams within their column plus one team from the adjacent column</t>
  </si>
  <si>
    <t>Growler Championship Night- 32 Team Single Elimination</t>
  </si>
  <si>
    <t>Courts 3 and 4 are temporary sand courts on the soccer field</t>
  </si>
  <si>
    <t>12 games on grass (courts 5 and 6)- no lights</t>
  </si>
  <si>
    <t>Each Site- 8 teams</t>
  </si>
  <si>
    <t>Games scheduled b/t 6 - 10:30 PM</t>
  </si>
  <si>
    <t>if dark, can opt to play at 10:30</t>
  </si>
  <si>
    <t>games per Site</t>
  </si>
  <si>
    <t>Occuring at 4 Sites</t>
  </si>
  <si>
    <t>8 courts at 4 Sites w/ SARC counting as 2 Sites</t>
  </si>
  <si>
    <t>Springdale</t>
  </si>
  <si>
    <t>Greystone</t>
  </si>
  <si>
    <t>Crabtree</t>
  </si>
  <si>
    <t>North Raleigh</t>
  </si>
  <si>
    <t>Seven Oaks</t>
  </si>
  <si>
    <t>Harrington Grove</t>
  </si>
  <si>
    <t>Team Kona</t>
  </si>
  <si>
    <t>Captain</t>
  </si>
  <si>
    <t>Club</t>
  </si>
  <si>
    <t>Jay Cupstid</t>
  </si>
  <si>
    <t>SARC</t>
  </si>
  <si>
    <t>Mizfits</t>
  </si>
  <si>
    <t>Volleywood</t>
  </si>
  <si>
    <t>Sets on the Beach</t>
  </si>
  <si>
    <t>John Marks</t>
  </si>
  <si>
    <t>Sand Diggers</t>
  </si>
  <si>
    <t>Shawn Mabe</t>
  </si>
  <si>
    <t>Raleigh Brawl</t>
  </si>
  <si>
    <t>Dirt Devils</t>
  </si>
  <si>
    <t>Haleigh McCollum</t>
  </si>
  <si>
    <t>Good Bumps, Nice Sets</t>
  </si>
  <si>
    <t>AP Blake</t>
  </si>
  <si>
    <t>Ray Gonzalez</t>
  </si>
  <si>
    <t>Matt Vaughan</t>
  </si>
  <si>
    <t>Notorious D.I.G.</t>
  </si>
  <si>
    <t>Ryan Oxendine</t>
  </si>
  <si>
    <t>Greg Klofenstine</t>
  </si>
  <si>
    <t>Lakepark</t>
  </si>
  <si>
    <t>John Allen</t>
  </si>
  <si>
    <t>Will Play for Sets</t>
  </si>
  <si>
    <t>Ken Muller</t>
  </si>
  <si>
    <t>Dave Radcliffe</t>
  </si>
  <si>
    <t>Lawerance Lee</t>
  </si>
  <si>
    <t>Air Vectors</t>
  </si>
  <si>
    <t>Jim Perotti</t>
  </si>
  <si>
    <t>Vinnie Smith</t>
  </si>
  <si>
    <t>Joe Cockerham</t>
  </si>
  <si>
    <t>Greg Wait</t>
  </si>
  <si>
    <t>Rhymes with Stupid</t>
  </si>
  <si>
    <t>Sand Gators</t>
  </si>
  <si>
    <t>Six Pack Attack</t>
  </si>
  <si>
    <t>Brian Tobey</t>
  </si>
  <si>
    <t>LKP</t>
  </si>
  <si>
    <t>SO</t>
  </si>
  <si>
    <t>NR</t>
  </si>
  <si>
    <t>HG</t>
  </si>
  <si>
    <t>Glen Lucas</t>
  </si>
  <si>
    <t>Swingrays</t>
  </si>
  <si>
    <t xml:space="preserve">n </t>
  </si>
  <si>
    <t>30 MIN</t>
  </si>
  <si>
    <t>60 MIN</t>
  </si>
  <si>
    <t>90 MIN</t>
  </si>
  <si>
    <t>NO BREAK</t>
  </si>
  <si>
    <t>Team #</t>
  </si>
  <si>
    <t xml:space="preserve">  - Teams Play each team within their own Bracket</t>
  </si>
  <si>
    <t>SARC Red</t>
  </si>
  <si>
    <t>SARC Red and SARC Bluelue to be one perm court and one temp sand court</t>
  </si>
  <si>
    <t>SARC Blue</t>
  </si>
  <si>
    <t>Jason Grieco</t>
  </si>
  <si>
    <t>Beth/Bruce Farell</t>
  </si>
  <si>
    <t>Block You Like a Hurricane</t>
  </si>
  <si>
    <t># of Teams</t>
  </si>
  <si>
    <t>I'd Hit That</t>
  </si>
  <si>
    <t>NR  Hit That Thang</t>
  </si>
  <si>
    <t>CT Concrete Feet</t>
  </si>
  <si>
    <t>LPK-Air Vectors</t>
  </si>
  <si>
    <t>SO- Kiss My Ace</t>
  </si>
  <si>
    <t>Here for Beer</t>
  </si>
  <si>
    <t>SARC- Here for Beer</t>
  </si>
  <si>
    <t>SO- Team Kona</t>
  </si>
  <si>
    <t>HG- Swing Rays</t>
  </si>
  <si>
    <t>Kiss My Ace</t>
  </si>
  <si>
    <t>LKP- Block You Like a Hurricane</t>
  </si>
  <si>
    <t>SARC- Mizfits</t>
  </si>
  <si>
    <t>SARC- Volleywood</t>
  </si>
  <si>
    <t>SARC- Sets on the Beach</t>
  </si>
  <si>
    <t>SARC- Sand Diggers</t>
  </si>
  <si>
    <t>SARC- I'd Hit That</t>
  </si>
  <si>
    <t>SARC- Raleigh Brawl</t>
  </si>
  <si>
    <t>SARC- Dirt Devils</t>
  </si>
  <si>
    <t>SARC- Good Bumps, Nice Sets</t>
  </si>
  <si>
    <t>SARC- Notorious D.I.G.</t>
  </si>
  <si>
    <t>LKP- Will Play for Sets</t>
  </si>
  <si>
    <t>LKP- Casual Sets</t>
  </si>
  <si>
    <t>LKP- Air Vectors</t>
  </si>
  <si>
    <t>GS- Rhymes with Stupid</t>
  </si>
  <si>
    <t>GS- Sand Gators</t>
  </si>
  <si>
    <t>NR- Six Pack Attack</t>
  </si>
  <si>
    <t>NR- Hit That Thang</t>
  </si>
  <si>
    <t>HG- Swingrays</t>
  </si>
  <si>
    <t>Teams on SARC Red Courts</t>
  </si>
  <si>
    <t>Teams on SARC Blue Courts</t>
  </si>
  <si>
    <t>Teams at Lake Park</t>
  </si>
  <si>
    <t>Teams at Greystone</t>
  </si>
  <si>
    <t>HOME</t>
  </si>
  <si>
    <t>AWAY</t>
  </si>
  <si>
    <t>32 TEAM BRACKETOLOGY-  The method to this schedule Madness</t>
  </si>
  <si>
    <t>each team Plays the other 4 teams in the adjoining bracket in the same Row</t>
  </si>
  <si>
    <t>All at SARC- Play Within Your Bracket</t>
  </si>
  <si>
    <t>Teams play a round robin with 3 teams in their same Bracket</t>
  </si>
  <si>
    <t xml:space="preserve"> 8 Brackets of 4- 3 games each  </t>
  </si>
  <si>
    <t>Break for Announce-ments and Raffle</t>
  </si>
  <si>
    <t>Raffle</t>
  </si>
  <si>
    <t>Final 4</t>
  </si>
  <si>
    <t>Championship</t>
  </si>
  <si>
    <t>Score</t>
  </si>
  <si>
    <t>W</t>
  </si>
  <si>
    <t>L</t>
  </si>
  <si>
    <t>Winner</t>
  </si>
  <si>
    <t>Pt Diff</t>
  </si>
  <si>
    <t>Night 1- ALL at Springdale</t>
  </si>
  <si>
    <t>Full Name</t>
  </si>
  <si>
    <t>Win</t>
  </si>
  <si>
    <t>Loss</t>
  </si>
  <si>
    <t>Teams</t>
  </si>
  <si>
    <t>RESULTS- Night One</t>
  </si>
  <si>
    <t>A TEAMS</t>
  </si>
  <si>
    <t>RESULTS- After Night Two</t>
  </si>
  <si>
    <t>PT DIFF</t>
  </si>
  <si>
    <t>Points from W/L</t>
  </si>
  <si>
    <t>Pt Diff Rank</t>
  </si>
  <si>
    <t xml:space="preserve">Points from Pt Diff </t>
  </si>
  <si>
    <t>= # of Wins</t>
  </si>
  <si>
    <t>Rank- Money Raised for St Baldricks or Sponsorship</t>
  </si>
  <si>
    <t>POINTS for Money Raised for St Baldricks or Sponsorship</t>
  </si>
  <si>
    <t>TOTAL POINTS</t>
  </si>
  <si>
    <t>Total Pts from Wins, Pt Diff, Tier Diff, Money raised</t>
  </si>
  <si>
    <t>Method for Determining Points &gt;&gt;&gt;&gt;&gt;&gt;&gt;&gt;&gt;&gt;&gt;&gt;&gt;&gt;&gt;</t>
  </si>
  <si>
    <t>A= 8 pts,      B=5 pts,       C= 2 pts,      D= 0 pts</t>
  </si>
  <si>
    <t>POINT DIFFERENTIAL</t>
  </si>
  <si>
    <t>#2- NUMBER OF WINS</t>
  </si>
  <si>
    <t>#3- POINT DIFFERENTIAL</t>
  </si>
  <si>
    <t>#4- MONEY FOR ST BALDRICKS</t>
  </si>
  <si>
    <t>Ranking</t>
  </si>
  <si>
    <t>Points</t>
  </si>
  <si>
    <t>Team Level</t>
  </si>
  <si>
    <t>B TEAMS</t>
  </si>
  <si>
    <t>D Teams</t>
  </si>
  <si>
    <t>C Teams</t>
  </si>
  <si>
    <t>Jeff Owens</t>
  </si>
  <si>
    <t>Jeff Sharp</t>
  </si>
  <si>
    <t>El Toro's Revenge</t>
  </si>
  <si>
    <t>Pass It Around</t>
  </si>
  <si>
    <t>Bumpn' Uglies</t>
  </si>
  <si>
    <t>Unprotected Sets</t>
  </si>
  <si>
    <t>Dan Schaefer</t>
  </si>
  <si>
    <t>Division</t>
  </si>
  <si>
    <t>Hit That Thang</t>
  </si>
  <si>
    <t>LPK- Pass it Around</t>
  </si>
  <si>
    <t>SARC-Notorious DIG</t>
  </si>
  <si>
    <t>LPK-WILL Play for Sets</t>
  </si>
  <si>
    <t>SARC- Mojo Risin</t>
  </si>
  <si>
    <t>SARC- Good Bumps</t>
  </si>
  <si>
    <t>Team Sponsor</t>
  </si>
  <si>
    <t>SARC -I'd Hit That</t>
  </si>
  <si>
    <t>GS- Rhymes w Stupid</t>
  </si>
  <si>
    <t>LKP- Bumpn' Uglies</t>
  </si>
  <si>
    <t>GS- Dirty Sets on Tuesdays</t>
  </si>
  <si>
    <t>SARC Unprotected Sets</t>
  </si>
  <si>
    <t>GS- El Toro's Revenge</t>
  </si>
  <si>
    <t>SARC - Week 3</t>
  </si>
  <si>
    <t>LKP - Week 3</t>
  </si>
  <si>
    <t>GS - Week 3</t>
  </si>
  <si>
    <t>SARC Red-   1st Vertical Bracket Cross-section of Divisions</t>
  </si>
  <si>
    <t>SARC Blue-   2nd Vertical Bracket Cross-section of Divisions</t>
  </si>
  <si>
    <t>LAKE PARK-   3rd Vertical Bracket Cross-section of Divisions</t>
  </si>
  <si>
    <t>GREYSTONE-   4th Vertical Bracket Cross-section of Divisions</t>
  </si>
  <si>
    <t>2015 Bracket Slots</t>
  </si>
  <si>
    <t>Vertical Brackets (Cross section of Divisions)</t>
  </si>
  <si>
    <t>SARC- Unprotected Sets</t>
  </si>
  <si>
    <t>LKP- Pass It Around</t>
  </si>
  <si>
    <t>SARC- $et for Life</t>
  </si>
  <si>
    <t>$et for Life</t>
  </si>
  <si>
    <t>#1- Strength of Schedule</t>
  </si>
  <si>
    <t>Team Name</t>
  </si>
  <si>
    <t># of Participants</t>
  </si>
  <si>
    <t>Team Captain Full Name</t>
  </si>
  <si>
    <t>Air vectors</t>
  </si>
  <si>
    <t>Lawrence R Lee</t>
  </si>
  <si>
    <t>Greg  Wait</t>
  </si>
  <si>
    <t>Dave  Radcliffe</t>
  </si>
  <si>
    <t>Gregg  Klofenstine</t>
  </si>
  <si>
    <t>Holly C Mabe</t>
  </si>
  <si>
    <t>Haleigh  McCollum</t>
  </si>
  <si>
    <t>Kiss My Ace!</t>
  </si>
  <si>
    <t>Olaf  Schroeder</t>
  </si>
  <si>
    <t>James  Perotti</t>
  </si>
  <si>
    <t>Jennifer H Daft</t>
  </si>
  <si>
    <t>Jennifer Daft</t>
  </si>
  <si>
    <t>Glenn  Lucas</t>
  </si>
  <si>
    <t>John M Marks</t>
  </si>
  <si>
    <t>Matt  Vaughn</t>
  </si>
  <si>
    <t>Jay W Cupstid</t>
  </si>
  <si>
    <t>Will Play For Sets</t>
  </si>
  <si>
    <t>John D Allen</t>
  </si>
  <si>
    <t>Beth  Farrell</t>
  </si>
  <si>
    <t>Kenneth  Muller</t>
  </si>
  <si>
    <t>Ryan D Oxendine</t>
  </si>
  <si>
    <t>$et For Life</t>
  </si>
  <si>
    <t>St Baldrick's Download Team Report</t>
  </si>
  <si>
    <t>Point Differential</t>
  </si>
  <si>
    <t>RESULTS- After Night Three</t>
  </si>
  <si>
    <t>.</t>
  </si>
  <si>
    <t>Volley Llamas</t>
  </si>
  <si>
    <t>2016 Bracket Slots</t>
  </si>
  <si>
    <t>2016 Brackets</t>
  </si>
  <si>
    <t>Spikological Warfare</t>
  </si>
  <si>
    <t>Lake Park  A1 VS A2 Brackets  (A Division)</t>
  </si>
  <si>
    <t>SARC Blue-   D1 vs D2  Brackets  (D Division)</t>
  </si>
  <si>
    <t>A1</t>
  </si>
  <si>
    <t>C1</t>
  </si>
  <si>
    <t>B1</t>
  </si>
  <si>
    <t>D1</t>
  </si>
  <si>
    <t>A2</t>
  </si>
  <si>
    <t>C2</t>
  </si>
  <si>
    <t>B2</t>
  </si>
  <si>
    <t>D2</t>
  </si>
  <si>
    <t>Bracket A1 vs A2</t>
  </si>
  <si>
    <t>Bracket B1 vs B2</t>
  </si>
  <si>
    <t>Bracket D1 vs D2</t>
  </si>
  <si>
    <t>LKP - A Div teams week 2</t>
  </si>
  <si>
    <t>GS- C Div teams week 2</t>
  </si>
  <si>
    <t>SARC - B Div teams week 2</t>
  </si>
  <si>
    <t>SARC - D Div teams week 2</t>
  </si>
  <si>
    <t>"A" Division Teams</t>
  </si>
  <si>
    <t>"B" Division Teams</t>
  </si>
  <si>
    <t>"C"  Division Teams</t>
  </si>
  <si>
    <t>"D"  Division Teams</t>
  </si>
  <si>
    <t>Rob Caulfield</t>
  </si>
  <si>
    <t xml:space="preserve">A Division </t>
  </si>
  <si>
    <t>C Division</t>
  </si>
  <si>
    <t>B Division</t>
  </si>
  <si>
    <t>D Division</t>
  </si>
  <si>
    <t>Play Adjoining Bracket-  Bracket VS Bracket-  Both are in the same Division</t>
  </si>
  <si>
    <t>(2 games- A/B matchups)</t>
  </si>
  <si>
    <t>(2 games- C/D matchups)</t>
  </si>
  <si>
    <t>Teams per club</t>
  </si>
  <si>
    <t>Marshall Lamb</t>
  </si>
  <si>
    <t>GS- Setual Healing</t>
  </si>
  <si>
    <t xml:space="preserve">D </t>
  </si>
  <si>
    <t>Teams on Lake Park</t>
  </si>
  <si>
    <t>Dan J Schaefer</t>
  </si>
  <si>
    <t>Pass it Around</t>
  </si>
  <si>
    <t>Rob S Caulfield</t>
  </si>
  <si>
    <t>Robby A White</t>
  </si>
  <si>
    <t>Jason P Grieco</t>
  </si>
  <si>
    <t>Marshall A Lamb</t>
  </si>
  <si>
    <t>Joe  Maierhofer</t>
  </si>
  <si>
    <t>Block You Like A Hurricane</t>
  </si>
  <si>
    <t>Eric  Yount</t>
  </si>
  <si>
    <t>Schedule Name</t>
  </si>
  <si>
    <t>2017 Bracket Slots</t>
  </si>
  <si>
    <t>2017 Brackets</t>
  </si>
  <si>
    <t>Sponsor #1</t>
  </si>
  <si>
    <t>Sponsor #2</t>
  </si>
  <si>
    <t>Sponsor #3</t>
  </si>
  <si>
    <t>Sponsor #4</t>
  </si>
  <si>
    <t>Amount Raised on SB Site</t>
  </si>
  <si>
    <t>Points for Division Difficulty</t>
  </si>
  <si>
    <t>2018 Bracket Slots</t>
  </si>
  <si>
    <t>2018 Brackets</t>
  </si>
  <si>
    <t>Registration Date</t>
  </si>
  <si>
    <t>Team Captain Display Name</t>
  </si>
  <si>
    <t>Team Fundraising Goal</t>
  </si>
  <si>
    <t>Amount Raised</t>
  </si>
  <si>
    <t>Lawrence Lee</t>
  </si>
  <si>
    <t>Kenneth Muller</t>
  </si>
  <si>
    <t>El toro</t>
  </si>
  <si>
    <t>Joe Maierhofer</t>
  </si>
  <si>
    <t>Jeff  Owens</t>
  </si>
  <si>
    <t>Ray  Gonzalez</t>
  </si>
  <si>
    <t>James Perotti</t>
  </si>
  <si>
    <t>Gregg Klofenstine</t>
  </si>
  <si>
    <t>Glenn Lucas</t>
  </si>
  <si>
    <t>Alden P Blake</t>
  </si>
  <si>
    <t>Alden Blake</t>
  </si>
  <si>
    <t>Beth Farrell</t>
  </si>
  <si>
    <t>Olaf Schroeder</t>
  </si>
  <si>
    <t>Matt Vaughn</t>
  </si>
  <si>
    <t>Robby White</t>
  </si>
  <si>
    <t>Holly Mabe</t>
  </si>
  <si>
    <t>SB- Team Name</t>
  </si>
  <si>
    <t xml:space="preserve">Cash Sponsors acquired (checks to SARC), other SB credits, or Adjustments </t>
  </si>
  <si>
    <t>Growler SB Team Rank</t>
  </si>
  <si>
    <t>Jeffrey  Sharp</t>
  </si>
  <si>
    <t>Jeffrey Sharp</t>
  </si>
  <si>
    <t>Sponsorships Cash earned- Adjustments</t>
  </si>
  <si>
    <t>Total- Team Earnings</t>
  </si>
  <si>
    <t>CSTC</t>
  </si>
  <si>
    <t>Richard Adams</t>
  </si>
  <si>
    <t>Tucker Soltesz</t>
  </si>
  <si>
    <t>Frank Koch</t>
  </si>
  <si>
    <t>Sand in Strange Places</t>
  </si>
  <si>
    <t>CSTC- Sand in Strange Places</t>
  </si>
  <si>
    <t>CSTC- Volley Llamas</t>
  </si>
  <si>
    <t>CSTC- Spikological Warfare</t>
  </si>
  <si>
    <t>CSTC- Dangerous When Set</t>
  </si>
  <si>
    <t>GS - B Div teams week 2</t>
  </si>
  <si>
    <t>SARC- C Div teams week 2</t>
  </si>
  <si>
    <t>B1-</t>
  </si>
  <si>
    <t>Bracket B1-  vs C2</t>
  </si>
  <si>
    <t>Springdale Combined Schedule (C, D, and Sponsor Divisions)</t>
  </si>
  <si>
    <t>Greystone-  B1 vs B2 Brackets  (B Division)</t>
  </si>
  <si>
    <t>2 teams- 3 games each</t>
  </si>
  <si>
    <t>3 teams- 2 games each</t>
  </si>
  <si>
    <t>4 teams- 3 Games each</t>
  </si>
  <si>
    <t>SARC Red-  C1 vs C2 Brackets  (C Division)</t>
  </si>
  <si>
    <t xml:space="preserve">This Ranking for Team Seed  - </t>
  </si>
  <si>
    <t>El Toro</t>
  </si>
  <si>
    <t>JT  Cockerham</t>
  </si>
  <si>
    <t>El Toro Growler Volleyball Team</t>
  </si>
  <si>
    <t>Bumpin' Uglies</t>
  </si>
  <si>
    <t>The Schaefer Schaevees</t>
  </si>
  <si>
    <t>50 Shades of Greystone</t>
  </si>
  <si>
    <t>Notorious DIG</t>
  </si>
  <si>
    <t>Mojo Risin</t>
  </si>
  <si>
    <t>Sand in Strange Places (Crabtree)</t>
  </si>
  <si>
    <t>Frank H Koch</t>
  </si>
  <si>
    <t>Sets On The Beach</t>
  </si>
  <si>
    <t>Tucker  Soltesz</t>
  </si>
  <si>
    <t>Hit that Thing</t>
  </si>
  <si>
    <t>Patrick L Riley</t>
  </si>
  <si>
    <t>Patrick Riley</t>
  </si>
  <si>
    <t>Eric Yount</t>
  </si>
  <si>
    <t>John  Kruse</t>
  </si>
  <si>
    <t>SB report downloaded 8/14</t>
  </si>
  <si>
    <t>LKP- 2 Legit 2 Hit</t>
  </si>
  <si>
    <t>GS- Setsual Healing</t>
  </si>
  <si>
    <t>2 Legit 2 Hit</t>
  </si>
  <si>
    <t>LPK-2 Legit 2 Hit</t>
  </si>
  <si>
    <t>Setsual Healing</t>
  </si>
  <si>
    <t>NOTES</t>
  </si>
  <si>
    <t>Mark L Williams</t>
  </si>
  <si>
    <t>Mark W.</t>
  </si>
  <si>
    <t xml:space="preserve">Gregg  Klofenstine </t>
  </si>
  <si>
    <t xml:space="preserve">Gregg Klofenstine </t>
  </si>
  <si>
    <t>JT Cockerham</t>
  </si>
  <si>
    <t>Hit that thang!</t>
  </si>
  <si>
    <t xml:space="preserve">Adam  Wygant </t>
  </si>
  <si>
    <t xml:space="preserve">Adam Wygant </t>
  </si>
  <si>
    <t>Danny L Howell</t>
  </si>
  <si>
    <t>Danny Howell</t>
  </si>
  <si>
    <t>William M Speri</t>
  </si>
  <si>
    <t>William Speri</t>
  </si>
  <si>
    <t>Joe  Mills</t>
  </si>
  <si>
    <t>Vicious &amp; Delicious</t>
  </si>
  <si>
    <t>Mojo Rising</t>
  </si>
  <si>
    <t>Kyle X Gonzalez</t>
  </si>
  <si>
    <t>Kyle Gonzalez</t>
  </si>
  <si>
    <t>Crabtree - Volley Llamas</t>
  </si>
  <si>
    <t>Gavin &amp; Damon DiLorenzo are helping John Kruse</t>
  </si>
  <si>
    <t>Jenne  Kendziora</t>
  </si>
  <si>
    <t>Beth  Farrrell</t>
  </si>
  <si>
    <t>Beth Farrrell</t>
  </si>
  <si>
    <t>SwingRays</t>
  </si>
  <si>
    <t>Ryan  Oxendine</t>
  </si>
  <si>
    <t>Rhymes With Stoopid</t>
  </si>
  <si>
    <t>Meredith M Marceau</t>
  </si>
  <si>
    <t>Meredith Blum</t>
  </si>
  <si>
    <t>SB Team Captain Full Name</t>
  </si>
  <si>
    <t xml:space="preserve">Alvis Dent ($500), Cornerstone ($1500),  SMVT ($250), Mike Sollie ($250)
</t>
  </si>
  <si>
    <t>Bradsher ($786) , Total Wine $605 (so far), Mike Sollie ($250), Dicks ($500), Pack Rat ($500)</t>
  </si>
  <si>
    <t>SMVT ($250)</t>
  </si>
  <si>
    <t>Frito Lay ($852)</t>
  </si>
  <si>
    <t>Alvis Dent ($500)</t>
  </si>
  <si>
    <t>Campbell Ortho ($750), Jacobs Const ($1600)</t>
  </si>
  <si>
    <t>PRM Filtration ($250), Harris Teeter GC (Raffle) ($100)</t>
  </si>
  <si>
    <t>Oxendine Barnes donation ($1000)</t>
  </si>
  <si>
    <t>Absolutely Clean GC ($200) (Raffle)</t>
  </si>
  <si>
    <t>National Power ($250)</t>
  </si>
  <si>
    <t>Publix ($200), Campbell ($750), Well Family Dental ($500)</t>
  </si>
  <si>
    <t xml:space="preserve">Adam J Bakowski </t>
  </si>
  <si>
    <t xml:space="preserve">Adam Bakowski </t>
  </si>
  <si>
    <t>Carl ($800), Nutrilawn ($250 )</t>
  </si>
  <si>
    <t>NC Specialty Hospital (500)- $100 SB check</t>
  </si>
  <si>
    <t>downloaded 8/15/21  7:15 AM</t>
  </si>
  <si>
    <t>Greentech ($250) Testicular Cancer ($250), SB Donation (1100), Baby Moon($100)-  JR Growler(1252)   SB Donation $100</t>
  </si>
  <si>
    <t xml:space="preserve">Aqua Haven Pool ($500), Data Staff ($500)  </t>
  </si>
  <si>
    <t>Angus Barn (dogs)</t>
  </si>
  <si>
    <t>$100 Babymoon,  Sr Growler $1174</t>
  </si>
  <si>
    <t>downloaded 9/30/21  7:15 AM</t>
  </si>
  <si>
    <t>Team- 27</t>
  </si>
  <si>
    <t>Team- 1</t>
  </si>
  <si>
    <t>Team- 32</t>
  </si>
  <si>
    <t>Team- 12</t>
  </si>
  <si>
    <t>Team- 10</t>
  </si>
  <si>
    <t>Team- 30</t>
  </si>
  <si>
    <t>Team- 18</t>
  </si>
  <si>
    <t>Team- 28</t>
  </si>
  <si>
    <t>Team- 19</t>
  </si>
  <si>
    <t>Team- 29</t>
  </si>
  <si>
    <t>Team- 20</t>
  </si>
  <si>
    <t>Team- 17</t>
  </si>
  <si>
    <t>Team- 2</t>
  </si>
  <si>
    <t>Team- 6</t>
  </si>
  <si>
    <t>Team- 14</t>
  </si>
  <si>
    <t>Team- 13</t>
  </si>
  <si>
    <t>Team- 21</t>
  </si>
  <si>
    <t>Team- 4</t>
  </si>
  <si>
    <t>Team- 5</t>
  </si>
  <si>
    <t>Team- 3</t>
  </si>
  <si>
    <t>Team- 11</t>
  </si>
  <si>
    <t>Team- 25</t>
  </si>
  <si>
    <t>Team- 9</t>
  </si>
  <si>
    <t>Team- 26</t>
  </si>
  <si>
    <t>Team- 15</t>
  </si>
  <si>
    <t>Team- 24</t>
  </si>
  <si>
    <t>Team- 31</t>
  </si>
  <si>
    <t>Team- 16</t>
  </si>
  <si>
    <t>Team- 8</t>
  </si>
  <si>
    <t>Team- 7</t>
  </si>
  <si>
    <t>Team- 23</t>
  </si>
  <si>
    <t>Team- 22</t>
  </si>
  <si>
    <t>Team- 33</t>
  </si>
  <si>
    <t>Team- 34</t>
  </si>
  <si>
    <t>Team- 35</t>
  </si>
  <si>
    <t>Team- 36</t>
  </si>
  <si>
    <t>Night Two</t>
  </si>
  <si>
    <t>Night Three</t>
  </si>
  <si>
    <t>Cross play b/t divisions</t>
  </si>
  <si>
    <t>Night One</t>
  </si>
  <si>
    <t>36 TEAMS (4 new teams)</t>
  </si>
  <si>
    <t>SARC- 54 games</t>
  </si>
  <si>
    <t>18 games each site</t>
  </si>
  <si>
    <t>6 more games than this year</t>
  </si>
  <si>
    <t>Start games at 5:30 for additional games</t>
  </si>
  <si>
    <t>4 teams from adjoining bracket</t>
  </si>
  <si>
    <t>3 teams in same bracket/div</t>
  </si>
  <si>
    <t>40 games@ SARC</t>
  </si>
  <si>
    <t>2 more games all sites</t>
  </si>
  <si>
    <t>GS and LKP no change (6/10)</t>
  </si>
  <si>
    <t>SARC 2 more games than w/ sponsor tourney</t>
  </si>
  <si>
    <t>Start at 6PM/ Last starts 10PM</t>
  </si>
  <si>
    <t>Start at 5:30/ Last starts at 10PM</t>
  </si>
  <si>
    <t xml:space="preserve"> Last starts at 10PM</t>
  </si>
  <si>
    <t>Volenteer Hours -Team ranking</t>
  </si>
  <si>
    <t>Points for Volenteer Hrs</t>
  </si>
  <si>
    <t>#5- VOLUNTEERING</t>
  </si>
  <si>
    <t>Weighting</t>
  </si>
  <si>
    <t>Total Pts</t>
  </si>
  <si>
    <t>% of Total</t>
  </si>
  <si>
    <t>Teams on SARC - Courts 1 &amp; 3</t>
  </si>
  <si>
    <t>Teams at SARC- Courts 2 &amp; 4</t>
  </si>
  <si>
    <t>Home games</t>
  </si>
  <si>
    <t>home games</t>
  </si>
  <si>
    <t>2022 Proposed</t>
  </si>
  <si>
    <t>2021 GPI</t>
  </si>
  <si>
    <t>Changes from 2021</t>
  </si>
  <si>
    <t>Add Volunteer Hours as part of the Points metrics for Ranking in Final Championship seed.</t>
  </si>
  <si>
    <t xml:space="preserve">Championship Night is still a 32 team single elimination format.  </t>
  </si>
  <si>
    <t xml:space="preserve">  ---The bottom 8 ranked teams will have to Play IN a Monday night match to make the 29-32 seeds of Tues Championship Night. </t>
  </si>
  <si>
    <t>Add 4 teams-  Increase the # of teams from 32 to 36 (2 additional in Div C and Div D)</t>
  </si>
  <si>
    <t>Top 2 Fundraising teams will get the #1 and #2 seed</t>
  </si>
  <si>
    <t>H and I Columns USED IN MACRO</t>
  </si>
  <si>
    <t>ChewBlocka</t>
  </si>
  <si>
    <t>Penn Holderness</t>
  </si>
  <si>
    <t>North Hills Club</t>
  </si>
  <si>
    <t>NHC</t>
  </si>
  <si>
    <t>GS- Swamp Setters</t>
  </si>
  <si>
    <t>Swamp Setters</t>
  </si>
  <si>
    <t>Safe Sets</t>
  </si>
  <si>
    <t>GS- Safe Sets</t>
  </si>
  <si>
    <t>Paul Koch</t>
  </si>
  <si>
    <t>Robbie White</t>
  </si>
  <si>
    <t>North Raleigh Legends</t>
  </si>
  <si>
    <t>NR- North Raleigh Legends</t>
  </si>
  <si>
    <t>SARC- ChewBlocka</t>
  </si>
  <si>
    <t>LKP- Jell-O Shot</t>
  </si>
  <si>
    <t>Jell-O Shot</t>
  </si>
  <si>
    <t>Brook Ferguson</t>
  </si>
  <si>
    <t>Rich Clingman</t>
  </si>
  <si>
    <t>Mike Schaefer</t>
  </si>
  <si>
    <t>Adam Cato</t>
  </si>
  <si>
    <t>Matt Effron</t>
  </si>
  <si>
    <t>NEW Matrix</t>
  </si>
  <si>
    <t>2022 Proposed Team and Divisions</t>
  </si>
  <si>
    <t>Moved up</t>
  </si>
  <si>
    <t>Moved down</t>
  </si>
  <si>
    <t>New Team</t>
  </si>
  <si>
    <t>Move to B</t>
  </si>
  <si>
    <t>Move to A</t>
  </si>
  <si>
    <t>Move to C</t>
  </si>
  <si>
    <t>they realigned teams</t>
  </si>
  <si>
    <t xml:space="preserve">Move up to C </t>
  </si>
  <si>
    <t>SARC- Chewblocka</t>
  </si>
  <si>
    <t>new B team</t>
  </si>
  <si>
    <t>moved down from new team</t>
  </si>
  <si>
    <t>Total Games</t>
  </si>
  <si>
    <t>Court 1</t>
  </si>
  <si>
    <t>Total games</t>
  </si>
  <si>
    <t>Court 1 or 2</t>
  </si>
  <si>
    <t>That's What She Set</t>
  </si>
  <si>
    <t>NHC- That's What She Set</t>
  </si>
  <si>
    <t>Oversevered</t>
  </si>
  <si>
    <t xml:space="preserve"> GS-Oversevered</t>
  </si>
  <si>
    <t xml:space="preserve"> GS-Oversevered A</t>
  </si>
  <si>
    <t>OverseveredGreystone Volleyball Team</t>
  </si>
  <si>
    <t>GS- Overserved</t>
  </si>
  <si>
    <t>Pendo Pink!</t>
  </si>
  <si>
    <t>Bill  May</t>
  </si>
  <si>
    <t>Bill May</t>
  </si>
  <si>
    <t>2Legit 2Hit</t>
  </si>
  <si>
    <t>Hit That Thang!</t>
  </si>
  <si>
    <t>Adam  Wygant</t>
  </si>
  <si>
    <t>Adam Wygant</t>
  </si>
  <si>
    <t>Adam J Bakowski</t>
  </si>
  <si>
    <t>Adam Bakowski</t>
  </si>
  <si>
    <t>Overserved</t>
  </si>
  <si>
    <t>Growler  Captain1</t>
  </si>
  <si>
    <t>Growler Captain1</t>
  </si>
  <si>
    <t>Growler  Captain3</t>
  </si>
  <si>
    <t>Growler Captain3</t>
  </si>
  <si>
    <t>Growler  Captain2</t>
  </si>
  <si>
    <t>Growler Captain2</t>
  </si>
  <si>
    <t>Rhymes with Stoopid</t>
  </si>
  <si>
    <t>Meredith Marceau</t>
  </si>
  <si>
    <t>Here For Beer</t>
  </si>
  <si>
    <t>Michael  Schaefer</t>
  </si>
  <si>
    <t>Michael Schaefer</t>
  </si>
  <si>
    <t>Team Jell-O Shot</t>
  </si>
  <si>
    <t>Brook E Huneycutt</t>
  </si>
  <si>
    <t>Paul R Koch</t>
  </si>
  <si>
    <t>Chewblocka</t>
  </si>
  <si>
    <t>Rich  Clingman</t>
  </si>
  <si>
    <t>Penn D Holderness</t>
  </si>
  <si>
    <t>Long Name</t>
  </si>
  <si>
    <t>=(36-Rank)/5</t>
  </si>
  <si>
    <t xml:space="preserve">PRELIMARY SEEDING </t>
  </si>
  <si>
    <t>(run macro)</t>
  </si>
  <si>
    <t>=(36-Rank)/9</t>
  </si>
  <si>
    <t>=(36-Rank)/4</t>
  </si>
  <si>
    <t>AEC/Carl - $800</t>
  </si>
  <si>
    <t>Frito Lay - $1340</t>
  </si>
  <si>
    <t>dBLR - $723.50 Jacobs - $2200</t>
  </si>
  <si>
    <t>A&amp;M - $500 Data Staff $500</t>
  </si>
  <si>
    <t>2 personal checks to St Baldrick's - $40 Gaona $500 Bell Schaefer</t>
  </si>
  <si>
    <t>Personal check - $100</t>
  </si>
  <si>
    <t>Abs Clean -$450</t>
  </si>
  <si>
    <t>SMVT - $750</t>
  </si>
  <si>
    <t>Oxendine - $940</t>
  </si>
  <si>
    <t>National Power - $1k</t>
  </si>
  <si>
    <t>Mike Sollie - $250 Alvis - $500 SMVT - $750</t>
  </si>
  <si>
    <t>Alvis - $500</t>
  </si>
  <si>
    <t>Campbell - $750 RAFFLE: Baby Moon - $500 Clingman - $500</t>
  </si>
  <si>
    <t>Top 2 Fund raising teams earn 1 and 2 seeds</t>
  </si>
  <si>
    <t>Bottom 8 teams (total points) will have to Play the MONDAY "Play in" game to make it into the Championship</t>
  </si>
  <si>
    <t>PRM - $500, $50 HT</t>
  </si>
  <si>
    <t>Vol. Hours</t>
  </si>
  <si>
    <t>NOTES for 2023</t>
  </si>
  <si>
    <t>&gt;&gt; LKP Wk3  Swingrays played 3 back to back</t>
  </si>
  <si>
    <t>&gt;&gt; Wk 3 Try to eliminate teams playing more than one A Div team</t>
  </si>
  <si>
    <t>&gt;&gt; Assess the Monday play in game..  Maybe play all on Tues</t>
  </si>
  <si>
    <t>&gt;&gt; Assess points in GPI</t>
  </si>
  <si>
    <t>Total Points Possible (variance)</t>
  </si>
  <si>
    <t>Rank (do not sort)</t>
  </si>
  <si>
    <t>Ranking    (do not sort)</t>
  </si>
  <si>
    <t>Report names</t>
  </si>
  <si>
    <t>Team (manually match up with report name)</t>
  </si>
  <si>
    <t>Growler SB Team Rank     (do not sort)</t>
  </si>
  <si>
    <t>Greentech - $250 JR Growler - $1578 Jr Growler prize $150</t>
  </si>
  <si>
    <t>Sr Growler</t>
  </si>
  <si>
    <t>downloaded 8/21/22 4:30PM</t>
  </si>
  <si>
    <t>Total WIne - $650 Pack Rat - $718.50 Southern Sand - $428 Mike Sollie - $250 Bradsher - $960.58 GrowlHer - $761.5</t>
  </si>
  <si>
    <t>GrowlHer - $761.5</t>
  </si>
  <si>
    <t>Monday Night -  Bottom Eight "Play In" games</t>
  </si>
  <si>
    <t>Angus Barn 480, Cisco 715</t>
  </si>
  <si>
    <t>plays as the 29 seed</t>
  </si>
  <si>
    <t>plays as the 30 seed</t>
  </si>
  <si>
    <t>plays as the 31 seed</t>
  </si>
  <si>
    <t>plays as the 32 seed</t>
  </si>
  <si>
    <t>WINNERS</t>
  </si>
  <si>
    <t xml:space="preserve">FINAL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</si>
</sst>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$&quot;#,##0.00_);[Red]\(&quot;$&quot;#,##0.00\)"/>
    <numFmt numFmtId="43" formatCode="_(* #,##0.00_);_(* \(#,##0.00\);_(* &quot;-&quot;??_);_(@_)"/>
    <numFmt numFmtId="164" formatCode="[$-409]h:mm\ AM/PM;@"/>
    <numFmt numFmtId="165" formatCode="&quot;$&quot;#,##0.00"/>
    <numFmt numFmtId="166" formatCode="&quot;$&quot;#,##0"/>
  </numFmts>
  <fonts count="3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Arial"/>
      <family val="2"/>
    </font>
    <font>
      <sz val="12"/>
      <color indexed="8"/>
      <name val="Arial"/>
      <family val="2"/>
    </font>
    <font>
      <sz val="11"/>
      <color indexed="9"/>
      <name val="Arial"/>
      <family val="2"/>
    </font>
    <font>
      <b/>
      <i/>
      <sz val="11"/>
      <name val="Arial"/>
      <family val="2"/>
    </font>
    <font>
      <b/>
      <i/>
      <sz val="11"/>
      <color indexed="8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10"/>
      <color indexed="8"/>
      <name val="Arial"/>
      <family val="2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222222"/>
      <name val="Calibri"/>
      <family val="2"/>
      <scheme val="minor"/>
    </font>
    <font>
      <sz val="10"/>
      <color rgb="FF222222"/>
      <name val="Arial"/>
      <family val="2"/>
    </font>
    <font>
      <sz val="10"/>
      <color rgb="FF444444"/>
      <name val="Arial"/>
      <family val="2"/>
    </font>
    <font>
      <sz val="16"/>
      <color theme="1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</font>
  </fonts>
  <fills count="2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DDD9C3"/>
        <bgColor rgb="FFDDD9C3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66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2" fillId="0" borderId="0"/>
    <xf numFmtId="43" fontId="2" fillId="0" borderId="0" applyFont="0" applyFill="0" applyBorder="0" applyAlignment="0" applyProtection="0"/>
    <xf numFmtId="0" fontId="24" fillId="0" borderId="0"/>
  </cellStyleXfs>
  <cellXfs count="329">
    <xf numFmtId="0" fontId="0" fillId="0" borderId="0" xfId="0"/>
    <xf numFmtId="0" fontId="0" fillId="0" borderId="0" xfId="0" applyFill="1"/>
    <xf numFmtId="0" fontId="0" fillId="3" borderId="0" xfId="0" applyFill="1"/>
    <xf numFmtId="20" fontId="0" fillId="0" borderId="0" xfId="0" applyNumberFormat="1"/>
    <xf numFmtId="0" fontId="1" fillId="0" borderId="0" xfId="0" applyFont="1"/>
    <xf numFmtId="0" fontId="1" fillId="0" borderId="0" xfId="0" applyFont="1" applyAlignment="1">
      <alignment horizontal="right"/>
    </xf>
    <xf numFmtId="0" fontId="0" fillId="2" borderId="1" xfId="0" applyFill="1" applyBorder="1"/>
    <xf numFmtId="0" fontId="0" fillId="4" borderId="3" xfId="0" applyFill="1" applyBorder="1"/>
    <xf numFmtId="0" fontId="0" fillId="0" borderId="1" xfId="0" applyBorder="1"/>
    <xf numFmtId="0" fontId="0" fillId="0" borderId="3" xfId="0" applyBorder="1"/>
    <xf numFmtId="0" fontId="0" fillId="0" borderId="1" xfId="0" applyFill="1" applyBorder="1"/>
    <xf numFmtId="0" fontId="0" fillId="0" borderId="2" xfId="0" applyFill="1" applyBorder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5" borderId="0" xfId="0" applyFill="1" applyAlignment="1">
      <alignment horizontal="left"/>
    </xf>
    <xf numFmtId="0" fontId="0" fillId="5" borderId="0" xfId="0" applyFill="1"/>
    <xf numFmtId="0" fontId="0" fillId="0" borderId="0" xfId="0" applyAlignment="1">
      <alignment horizontal="right"/>
    </xf>
    <xf numFmtId="0" fontId="1" fillId="0" borderId="0" xfId="0" applyFont="1" applyFill="1"/>
    <xf numFmtId="0" fontId="0" fillId="6" borderId="0" xfId="0" applyFill="1"/>
    <xf numFmtId="0" fontId="0" fillId="0" borderId="3" xfId="0" applyFill="1" applyBorder="1"/>
    <xf numFmtId="0" fontId="0" fillId="4" borderId="1" xfId="0" applyFill="1" applyBorder="1"/>
    <xf numFmtId="0" fontId="0" fillId="0" borderId="0" xfId="0" applyFill="1" applyBorder="1"/>
    <xf numFmtId="0" fontId="0" fillId="0" borderId="0" xfId="0" applyBorder="1"/>
    <xf numFmtId="0" fontId="0" fillId="0" borderId="0" xfId="0" applyBorder="1" applyAlignment="1">
      <alignment horizontal="right"/>
    </xf>
    <xf numFmtId="0" fontId="2" fillId="0" borderId="0" xfId="1"/>
    <xf numFmtId="0" fontId="3" fillId="0" borderId="0" xfId="1" applyFont="1"/>
    <xf numFmtId="0" fontId="4" fillId="0" borderId="4" xfId="1" applyFont="1" applyFill="1" applyBorder="1" applyAlignment="1"/>
    <xf numFmtId="0" fontId="3" fillId="0" borderId="0" xfId="1" applyFont="1" applyFill="1"/>
    <xf numFmtId="0" fontId="3" fillId="0" borderId="0" xfId="1" applyFont="1" applyFill="1" applyAlignment="1">
      <alignment horizontal="center"/>
    </xf>
    <xf numFmtId="0" fontId="3" fillId="0" borderId="0" xfId="1" applyFont="1" applyFill="1" applyBorder="1"/>
    <xf numFmtId="0" fontId="5" fillId="0" borderId="6" xfId="1" applyFont="1" applyFill="1" applyBorder="1" applyAlignment="1">
      <alignment horizontal="center"/>
    </xf>
    <xf numFmtId="0" fontId="3" fillId="0" borderId="7" xfId="1" applyFont="1" applyFill="1" applyBorder="1" applyAlignment="1">
      <alignment horizontal="center"/>
    </xf>
    <xf numFmtId="0" fontId="3" fillId="0" borderId="0" xfId="1" applyFont="1" applyFill="1" applyBorder="1" applyAlignment="1"/>
    <xf numFmtId="0" fontId="3" fillId="0" borderId="7" xfId="1" applyFont="1" applyFill="1" applyBorder="1" applyAlignment="1"/>
    <xf numFmtId="0" fontId="5" fillId="0" borderId="7" xfId="1" applyFont="1" applyFill="1" applyBorder="1" applyAlignment="1">
      <alignment horizontal="center"/>
    </xf>
    <xf numFmtId="0" fontId="3" fillId="0" borderId="0" xfId="1" applyFont="1" applyAlignment="1">
      <alignment horizontal="center"/>
    </xf>
    <xf numFmtId="0" fontId="3" fillId="0" borderId="9" xfId="1" applyFont="1" applyFill="1" applyBorder="1" applyAlignment="1"/>
    <xf numFmtId="0" fontId="3" fillId="0" borderId="0" xfId="1" applyFont="1" applyBorder="1"/>
    <xf numFmtId="0" fontId="6" fillId="0" borderId="0" xfId="1" applyFont="1" applyFill="1" applyBorder="1" applyAlignment="1">
      <alignment horizontal="right"/>
    </xf>
    <xf numFmtId="0" fontId="7" fillId="0" borderId="0" xfId="1" applyFont="1" applyFill="1" applyBorder="1" applyAlignment="1">
      <alignment horizontal="right"/>
    </xf>
    <xf numFmtId="0" fontId="4" fillId="0" borderId="0" xfId="1" applyFont="1" applyFill="1" applyAlignment="1"/>
    <xf numFmtId="0" fontId="3" fillId="0" borderId="0" xfId="1" applyFont="1" applyFill="1" applyBorder="1" applyAlignment="1">
      <alignment horizontal="right"/>
    </xf>
    <xf numFmtId="0" fontId="5" fillId="0" borderId="0" xfId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2" fillId="0" borderId="0" xfId="1" applyBorder="1"/>
    <xf numFmtId="0" fontId="2" fillId="0" borderId="0" xfId="1" applyFill="1" applyBorder="1"/>
    <xf numFmtId="0" fontId="4" fillId="0" borderId="0" xfId="1" applyFont="1" applyFill="1" applyBorder="1" applyAlignment="1"/>
    <xf numFmtId="0" fontId="10" fillId="0" borderId="9" xfId="1" applyFont="1" applyBorder="1" applyAlignment="1">
      <alignment horizontal="center"/>
    </xf>
    <xf numFmtId="0" fontId="3" fillId="0" borderId="10" xfId="1" applyFont="1" applyFill="1" applyBorder="1" applyAlignment="1"/>
    <xf numFmtId="0" fontId="11" fillId="0" borderId="0" xfId="0" applyFont="1"/>
    <xf numFmtId="164" fontId="9" fillId="5" borderId="0" xfId="1" applyNumberFormat="1" applyFont="1" applyFill="1"/>
    <xf numFmtId="0" fontId="1" fillId="0" borderId="0" xfId="0" applyFont="1" applyAlignment="1">
      <alignment horizontal="center"/>
    </xf>
    <xf numFmtId="0" fontId="12" fillId="0" borderId="0" xfId="0" applyFont="1"/>
    <xf numFmtId="0" fontId="13" fillId="0" borderId="0" xfId="0" applyFont="1"/>
    <xf numFmtId="0" fontId="12" fillId="0" borderId="0" xfId="0" applyFont="1" applyFill="1"/>
    <xf numFmtId="0" fontId="0" fillId="0" borderId="12" xfId="0" applyBorder="1"/>
    <xf numFmtId="0" fontId="1" fillId="0" borderId="12" xfId="0" applyFont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/>
    </xf>
    <xf numFmtId="0" fontId="0" fillId="0" borderId="12" xfId="0" applyBorder="1" applyAlignment="1">
      <alignment horizontal="center"/>
    </xf>
    <xf numFmtId="0" fontId="14" fillId="0" borderId="12" xfId="0" applyFont="1" applyBorder="1"/>
    <xf numFmtId="0" fontId="14" fillId="0" borderId="12" xfId="0" applyFont="1" applyBorder="1" applyAlignment="1">
      <alignment horizontal="center"/>
    </xf>
    <xf numFmtId="0" fontId="14" fillId="0" borderId="12" xfId="0" applyFont="1" applyFill="1" applyBorder="1" applyAlignment="1">
      <alignment wrapText="1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0" xfId="0" applyFill="1" applyBorder="1"/>
    <xf numFmtId="0" fontId="0" fillId="0" borderId="0" xfId="0" applyFill="1"/>
    <xf numFmtId="0" fontId="0" fillId="0" borderId="12" xfId="0" applyFill="1" applyBorder="1"/>
    <xf numFmtId="0" fontId="0" fillId="0" borderId="0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0" fillId="0" borderId="12" xfId="0" applyFont="1" applyBorder="1"/>
    <xf numFmtId="0" fontId="0" fillId="0" borderId="0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16" fillId="0" borderId="0" xfId="0" applyFont="1"/>
    <xf numFmtId="0" fontId="0" fillId="0" borderId="0" xfId="0" applyFill="1" applyAlignment="1">
      <alignment horizontal="left"/>
    </xf>
    <xf numFmtId="0" fontId="0" fillId="0" borderId="0" xfId="0" applyFill="1" applyAlignment="1">
      <alignment horizontal="center"/>
    </xf>
    <xf numFmtId="0" fontId="0" fillId="7" borderId="0" xfId="0" applyFill="1"/>
    <xf numFmtId="20" fontId="0" fillId="7" borderId="0" xfId="0" applyNumberFormat="1" applyFill="1"/>
    <xf numFmtId="0" fontId="0" fillId="7" borderId="0" xfId="0" applyFill="1" applyAlignment="1">
      <alignment horizontal="center"/>
    </xf>
    <xf numFmtId="0" fontId="0" fillId="8" borderId="0" xfId="0" applyFill="1"/>
    <xf numFmtId="0" fontId="0" fillId="0" borderId="0" xfId="0" applyFill="1" applyBorder="1" applyAlignment="1">
      <alignment horizontal="left"/>
    </xf>
    <xf numFmtId="0" fontId="18" fillId="0" borderId="0" xfId="0" applyFont="1"/>
    <xf numFmtId="0" fontId="0" fillId="9" borderId="0" xfId="0" applyFill="1"/>
    <xf numFmtId="0" fontId="0" fillId="0" borderId="0" xfId="0" applyFont="1"/>
    <xf numFmtId="0" fontId="2" fillId="10" borderId="0" xfId="1" applyFill="1"/>
    <xf numFmtId="0" fontId="3" fillId="10" borderId="0" xfId="1" applyFont="1" applyFill="1" applyAlignment="1">
      <alignment horizontal="center"/>
    </xf>
    <xf numFmtId="0" fontId="3" fillId="10" borderId="0" xfId="1" applyFont="1" applyFill="1" applyBorder="1" applyAlignment="1">
      <alignment horizontal="center"/>
    </xf>
    <xf numFmtId="0" fontId="5" fillId="10" borderId="0" xfId="1" applyFont="1" applyFill="1" applyBorder="1" applyAlignment="1">
      <alignment horizontal="center"/>
    </xf>
    <xf numFmtId="0" fontId="2" fillId="10" borderId="0" xfId="1" applyFill="1" applyBorder="1"/>
    <xf numFmtId="0" fontId="3" fillId="10" borderId="0" xfId="1" applyFont="1" applyFill="1" applyBorder="1" applyAlignment="1"/>
    <xf numFmtId="0" fontId="20" fillId="0" borderId="0" xfId="1" applyFont="1" applyFill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164" fontId="9" fillId="5" borderId="0" xfId="1" applyNumberFormat="1" applyFont="1" applyFill="1" applyAlignment="1">
      <alignment horizontal="center"/>
    </xf>
    <xf numFmtId="0" fontId="0" fillId="11" borderId="0" xfId="0" applyFill="1"/>
    <xf numFmtId="0" fontId="19" fillId="11" borderId="0" xfId="0" applyFont="1" applyFill="1"/>
    <xf numFmtId="0" fontId="0" fillId="11" borderId="0" xfId="0" applyFill="1" applyAlignment="1">
      <alignment horizontal="center"/>
    </xf>
    <xf numFmtId="0" fontId="0" fillId="7" borderId="12" xfId="0" applyFill="1" applyBorder="1"/>
    <xf numFmtId="0" fontId="0" fillId="8" borderId="12" xfId="0" applyFill="1" applyBorder="1"/>
    <xf numFmtId="0" fontId="0" fillId="7" borderId="12" xfId="0" applyFill="1" applyBorder="1" applyAlignment="1">
      <alignment horizontal="center"/>
    </xf>
    <xf numFmtId="0" fontId="0" fillId="3" borderId="12" xfId="0" applyFill="1" applyBorder="1"/>
    <xf numFmtId="0" fontId="0" fillId="0" borderId="15" xfId="0" applyBorder="1"/>
    <xf numFmtId="0" fontId="0" fillId="0" borderId="15" xfId="0" applyFill="1" applyBorder="1"/>
    <xf numFmtId="0" fontId="1" fillId="0" borderId="0" xfId="0" applyFont="1" applyFill="1" applyBorder="1"/>
    <xf numFmtId="20" fontId="0" fillId="0" borderId="0" xfId="0" applyNumberFormat="1" applyFill="1" applyBorder="1"/>
    <xf numFmtId="0" fontId="1" fillId="5" borderId="0" xfId="0" applyFont="1" applyFill="1"/>
    <xf numFmtId="0" fontId="1" fillId="0" borderId="15" xfId="0" applyFont="1" applyFill="1" applyBorder="1"/>
    <xf numFmtId="0" fontId="0" fillId="3" borderId="15" xfId="0" applyFill="1" applyBorder="1"/>
    <xf numFmtId="0" fontId="0" fillId="0" borderId="15" xfId="0" applyFill="1" applyBorder="1" applyAlignment="1">
      <alignment horizontal="center"/>
    </xf>
    <xf numFmtId="0" fontId="0" fillId="7" borderId="15" xfId="0" applyFill="1" applyBorder="1"/>
    <xf numFmtId="20" fontId="0" fillId="7" borderId="15" xfId="0" applyNumberFormat="1" applyFill="1" applyBorder="1"/>
    <xf numFmtId="0" fontId="0" fillId="7" borderId="15" xfId="0" applyFill="1" applyBorder="1" applyAlignment="1">
      <alignment horizontal="right"/>
    </xf>
    <xf numFmtId="0" fontId="0" fillId="7" borderId="15" xfId="0" applyFill="1" applyBorder="1" applyAlignment="1">
      <alignment horizontal="left"/>
    </xf>
    <xf numFmtId="20" fontId="0" fillId="0" borderId="15" xfId="0" applyNumberFormat="1" applyBorder="1"/>
    <xf numFmtId="0" fontId="0" fillId="3" borderId="15" xfId="0" applyFill="1" applyBorder="1" applyAlignment="1">
      <alignment horizontal="right"/>
    </xf>
    <xf numFmtId="0" fontId="0" fillId="0" borderId="15" xfId="0" applyFill="1" applyBorder="1" applyAlignment="1">
      <alignment horizontal="left"/>
    </xf>
    <xf numFmtId="0" fontId="1" fillId="0" borderId="1" xfId="0" applyFont="1" applyFill="1" applyBorder="1"/>
    <xf numFmtId="0" fontId="0" fillId="10" borderId="15" xfId="0" applyFill="1" applyBorder="1"/>
    <xf numFmtId="0" fontId="2" fillId="0" borderId="0" xfId="1" applyFill="1"/>
    <xf numFmtId="0" fontId="3" fillId="0" borderId="5" xfId="1" applyFont="1" applyFill="1" applyBorder="1" applyAlignment="1">
      <alignment horizontal="center"/>
    </xf>
    <xf numFmtId="0" fontId="8" fillId="0" borderId="0" xfId="1" applyFont="1" applyFill="1"/>
    <xf numFmtId="0" fontId="7" fillId="0" borderId="0" xfId="1" applyFont="1" applyFill="1"/>
    <xf numFmtId="0" fontId="4" fillId="0" borderId="6" xfId="1" applyFont="1" applyFill="1" applyBorder="1"/>
    <xf numFmtId="0" fontId="2" fillId="0" borderId="11" xfId="1" applyFill="1" applyBorder="1"/>
    <xf numFmtId="0" fontId="3" fillId="0" borderId="8" xfId="1" applyFont="1" applyFill="1" applyBorder="1" applyAlignment="1"/>
    <xf numFmtId="0" fontId="2" fillId="0" borderId="7" xfId="1" applyFill="1" applyBorder="1"/>
    <xf numFmtId="0" fontId="2" fillId="0" borderId="6" xfId="1" applyFill="1" applyBorder="1"/>
    <xf numFmtId="0" fontId="3" fillId="0" borderId="0" xfId="1" applyFont="1" applyFill="1" applyAlignment="1">
      <alignment horizontal="right"/>
    </xf>
    <xf numFmtId="0" fontId="1" fillId="0" borderId="15" xfId="0" applyFont="1" applyFill="1" applyBorder="1" applyAlignment="1">
      <alignment wrapText="1"/>
    </xf>
    <xf numFmtId="0" fontId="0" fillId="0" borderId="15" xfId="0" applyBorder="1" applyAlignment="1">
      <alignment horizontal="center"/>
    </xf>
    <xf numFmtId="0" fontId="0" fillId="0" borderId="15" xfId="0" applyFill="1" applyBorder="1" applyAlignment="1">
      <alignment horizontal="right"/>
    </xf>
    <xf numFmtId="0" fontId="0" fillId="0" borderId="13" xfId="0" applyFill="1" applyBorder="1"/>
    <xf numFmtId="0" fontId="0" fillId="4" borderId="14" xfId="0" quotePrefix="1" applyFill="1" applyBorder="1" applyAlignment="1">
      <alignment horizontal="right"/>
    </xf>
    <xf numFmtId="0" fontId="0" fillId="4" borderId="14" xfId="0" applyFill="1" applyBorder="1" applyAlignment="1">
      <alignment horizontal="center"/>
    </xf>
    <xf numFmtId="0" fontId="1" fillId="0" borderId="13" xfId="0" applyFont="1" applyFill="1" applyBorder="1" applyAlignment="1">
      <alignment wrapText="1"/>
    </xf>
    <xf numFmtId="0" fontId="1" fillId="4" borderId="14" xfId="0" applyFont="1" applyFill="1" applyBorder="1" applyAlignment="1">
      <alignment wrapText="1"/>
    </xf>
    <xf numFmtId="0" fontId="0" fillId="0" borderId="13" xfId="0" applyFill="1" applyBorder="1" applyAlignment="1">
      <alignment horizontal="center"/>
    </xf>
    <xf numFmtId="0" fontId="0" fillId="6" borderId="3" xfId="0" applyFill="1" applyBorder="1" applyAlignment="1">
      <alignment wrapText="1"/>
    </xf>
    <xf numFmtId="0" fontId="1" fillId="6" borderId="3" xfId="0" applyFont="1" applyFill="1" applyBorder="1"/>
    <xf numFmtId="0" fontId="0" fillId="0" borderId="13" xfId="0" applyFill="1" applyBorder="1" applyAlignment="1">
      <alignment horizontal="right"/>
    </xf>
    <xf numFmtId="0" fontId="0" fillId="4" borderId="14" xfId="0" quotePrefix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0" fillId="4" borderId="14" xfId="0" quotePrefix="1" applyFill="1" applyBorder="1" applyAlignment="1">
      <alignment wrapText="1"/>
    </xf>
    <xf numFmtId="0" fontId="0" fillId="4" borderId="14" xfId="0" quotePrefix="1" applyFill="1" applyBorder="1" applyAlignment="1">
      <alignment horizontal="center" wrapText="1"/>
    </xf>
    <xf numFmtId="0" fontId="1" fillId="0" borderId="13" xfId="0" applyFont="1" applyBorder="1" applyAlignment="1">
      <alignment horizontal="center"/>
    </xf>
    <xf numFmtId="2" fontId="0" fillId="4" borderId="14" xfId="0" applyNumberFormat="1" applyFill="1" applyBorder="1" applyAlignment="1">
      <alignment horizontal="center"/>
    </xf>
    <xf numFmtId="0" fontId="0" fillId="9" borderId="0" xfId="0" applyFill="1" applyBorder="1" applyAlignment="1">
      <alignment horizontal="left"/>
    </xf>
    <xf numFmtId="0" fontId="0" fillId="2" borderId="0" xfId="0" applyFill="1" applyBorder="1" applyAlignment="1">
      <alignment horizontal="left"/>
    </xf>
    <xf numFmtId="0" fontId="0" fillId="2" borderId="0" xfId="0" applyFill="1"/>
    <xf numFmtId="0" fontId="0" fillId="14" borderId="0" xfId="0" applyFill="1" applyBorder="1" applyAlignment="1">
      <alignment horizontal="left"/>
    </xf>
    <xf numFmtId="0" fontId="0" fillId="14" borderId="0" xfId="0" applyFill="1"/>
    <xf numFmtId="0" fontId="0" fillId="10" borderId="0" xfId="0" applyFill="1" applyBorder="1" applyAlignment="1">
      <alignment horizontal="left"/>
    </xf>
    <xf numFmtId="0" fontId="0" fillId="10" borderId="0" xfId="0" applyFill="1"/>
    <xf numFmtId="0" fontId="0" fillId="0" borderId="0" xfId="0" applyFont="1" applyBorder="1" applyAlignment="1">
      <alignment horizontal="center"/>
    </xf>
    <xf numFmtId="0" fontId="0" fillId="0" borderId="0" xfId="0" applyFont="1" applyFill="1" applyBorder="1"/>
    <xf numFmtId="0" fontId="0" fillId="0" borderId="0" xfId="0" applyFont="1" applyBorder="1"/>
    <xf numFmtId="0" fontId="0" fillId="0" borderId="12" xfId="0" applyBorder="1" applyAlignment="1">
      <alignment horizontal="left"/>
    </xf>
    <xf numFmtId="0" fontId="0" fillId="9" borderId="15" xfId="0" applyFill="1" applyBorder="1" applyAlignment="1">
      <alignment horizontal="left"/>
    </xf>
    <xf numFmtId="0" fontId="0" fillId="10" borderId="15" xfId="0" applyFill="1" applyBorder="1" applyAlignment="1">
      <alignment horizontal="left"/>
    </xf>
    <xf numFmtId="0" fontId="0" fillId="14" borderId="15" xfId="0" applyFill="1" applyBorder="1" applyAlignment="1">
      <alignment horizontal="left"/>
    </xf>
    <xf numFmtId="0" fontId="0" fillId="2" borderId="15" xfId="0" applyFill="1" applyBorder="1" applyAlignment="1">
      <alignment horizontal="left"/>
    </xf>
    <xf numFmtId="0" fontId="0" fillId="2" borderId="15" xfId="0" applyFill="1" applyBorder="1"/>
    <xf numFmtId="0" fontId="0" fillId="0" borderId="15" xfId="0" applyBorder="1" applyAlignment="1">
      <alignment horizontal="right"/>
    </xf>
    <xf numFmtId="0" fontId="1" fillId="0" borderId="15" xfId="0" applyFont="1" applyBorder="1" applyAlignment="1">
      <alignment horizontal="center"/>
    </xf>
    <xf numFmtId="0" fontId="0" fillId="11" borderId="15" xfId="0" applyFill="1" applyBorder="1" applyAlignment="1">
      <alignment horizontal="center"/>
    </xf>
    <xf numFmtId="0" fontId="0" fillId="11" borderId="15" xfId="0" applyFill="1" applyBorder="1"/>
    <xf numFmtId="0" fontId="19" fillId="11" borderId="15" xfId="0" applyFont="1" applyFill="1" applyBorder="1"/>
    <xf numFmtId="0" fontId="14" fillId="0" borderId="12" xfId="0" applyFont="1" applyFill="1" applyBorder="1" applyAlignment="1">
      <alignment horizontal="center" wrapText="1"/>
    </xf>
    <xf numFmtId="0" fontId="1" fillId="0" borderId="15" xfId="0" applyFont="1" applyBorder="1"/>
    <xf numFmtId="14" fontId="0" fillId="0" borderId="0" xfId="0" applyNumberFormat="1"/>
    <xf numFmtId="8" fontId="0" fillId="0" borderId="0" xfId="0" applyNumberFormat="1"/>
    <xf numFmtId="1" fontId="0" fillId="0" borderId="0" xfId="0" applyNumberFormat="1" applyAlignment="1">
      <alignment horizontal="center"/>
    </xf>
    <xf numFmtId="0" fontId="0" fillId="0" borderId="0" xfId="0" applyAlignment="1">
      <alignment wrapText="1"/>
    </xf>
    <xf numFmtId="0" fontId="3" fillId="0" borderId="21" xfId="1" applyFont="1" applyFill="1" applyBorder="1" applyAlignment="1"/>
    <xf numFmtId="0" fontId="3" fillId="0" borderId="22" xfId="1" applyFont="1" applyFill="1" applyBorder="1" applyAlignment="1">
      <alignment horizontal="center"/>
    </xf>
    <xf numFmtId="0" fontId="0" fillId="15" borderId="15" xfId="0" applyFill="1" applyBorder="1" applyAlignment="1">
      <alignment horizontal="left"/>
    </xf>
    <xf numFmtId="0" fontId="1" fillId="0" borderId="23" xfId="0" applyFont="1" applyFill="1" applyBorder="1"/>
    <xf numFmtId="0" fontId="1" fillId="0" borderId="20" xfId="0" applyFont="1" applyFill="1" applyBorder="1"/>
    <xf numFmtId="0" fontId="0" fillId="16" borderId="15" xfId="0" applyFill="1" applyBorder="1" applyAlignment="1">
      <alignment horizontal="left"/>
    </xf>
    <xf numFmtId="0" fontId="22" fillId="0" borderId="0" xfId="0" applyFont="1" applyAlignment="1">
      <alignment vertical="center"/>
    </xf>
    <xf numFmtId="0" fontId="0" fillId="0" borderId="15" xfId="0" applyFill="1" applyBorder="1"/>
    <xf numFmtId="0" fontId="2" fillId="11" borderId="15" xfId="0" applyFont="1" applyFill="1" applyBorder="1"/>
    <xf numFmtId="0" fontId="0" fillId="0" borderId="0" xfId="0"/>
    <xf numFmtId="0" fontId="0" fillId="0" borderId="0" xfId="0" applyAlignment="1">
      <alignment horizontal="right"/>
    </xf>
    <xf numFmtId="0" fontId="0" fillId="7" borderId="15" xfId="0" applyFill="1" applyBorder="1" applyAlignment="1">
      <alignment horizontal="right"/>
    </xf>
    <xf numFmtId="0" fontId="0" fillId="0" borderId="15" xfId="0" applyBorder="1" applyAlignment="1">
      <alignment horizontal="right"/>
    </xf>
    <xf numFmtId="0" fontId="1" fillId="0" borderId="15" xfId="0" applyFont="1" applyBorder="1" applyAlignment="1">
      <alignment horizontal="center"/>
    </xf>
    <xf numFmtId="0" fontId="0" fillId="11" borderId="15" xfId="0" applyFill="1" applyBorder="1" applyAlignment="1">
      <alignment horizontal="center"/>
    </xf>
    <xf numFmtId="0" fontId="0" fillId="11" borderId="15" xfId="0" applyFill="1" applyBorder="1"/>
    <xf numFmtId="0" fontId="2" fillId="11" borderId="15" xfId="0" applyFont="1" applyFill="1" applyBorder="1"/>
    <xf numFmtId="0" fontId="0" fillId="0" borderId="0" xfId="0"/>
    <xf numFmtId="0" fontId="18" fillId="0" borderId="0" xfId="0" applyFont="1"/>
    <xf numFmtId="0" fontId="0" fillId="0" borderId="0" xfId="0" applyFill="1"/>
    <xf numFmtId="0" fontId="0" fillId="0" borderId="0" xfId="0" applyAlignment="1">
      <alignment horizontal="right"/>
    </xf>
    <xf numFmtId="0" fontId="0" fillId="7" borderId="15" xfId="0" applyFill="1" applyBorder="1"/>
    <xf numFmtId="20" fontId="0" fillId="7" borderId="15" xfId="0" applyNumberFormat="1" applyFill="1" applyBorder="1"/>
    <xf numFmtId="0" fontId="0" fillId="0" borderId="15" xfId="0" applyFill="1" applyBorder="1"/>
    <xf numFmtId="0" fontId="0" fillId="9" borderId="15" xfId="0" applyFill="1" applyBorder="1" applyAlignment="1">
      <alignment horizontal="left"/>
    </xf>
    <xf numFmtId="0" fontId="0" fillId="0" borderId="15" xfId="0" applyBorder="1"/>
    <xf numFmtId="20" fontId="0" fillId="0" borderId="15" xfId="0" applyNumberFormat="1" applyBorder="1"/>
    <xf numFmtId="0" fontId="0" fillId="3" borderId="15" xfId="0" applyFill="1" applyBorder="1" applyAlignment="1">
      <alignment horizontal="right"/>
    </xf>
    <xf numFmtId="0" fontId="0" fillId="14" borderId="15" xfId="0" applyFill="1" applyBorder="1" applyAlignment="1">
      <alignment horizontal="left"/>
    </xf>
    <xf numFmtId="0" fontId="0" fillId="10" borderId="15" xfId="0" applyFill="1" applyBorder="1" applyAlignment="1">
      <alignment horizontal="left"/>
    </xf>
    <xf numFmtId="0" fontId="0" fillId="2" borderId="15" xfId="0" applyFill="1" applyBorder="1" applyAlignment="1">
      <alignment horizontal="left"/>
    </xf>
    <xf numFmtId="0" fontId="0" fillId="2" borderId="15" xfId="0" applyFill="1" applyBorder="1"/>
    <xf numFmtId="0" fontId="0" fillId="14" borderId="15" xfId="0" applyFill="1" applyBorder="1"/>
    <xf numFmtId="0" fontId="0" fillId="14" borderId="15" xfId="0" applyFill="1" applyBorder="1" applyAlignment="1">
      <alignment horizontal="right"/>
    </xf>
    <xf numFmtId="0" fontId="0" fillId="15" borderId="15" xfId="0" applyFill="1" applyBorder="1"/>
    <xf numFmtId="20" fontId="0" fillId="0" borderId="15" xfId="0" applyNumberFormat="1" applyFill="1" applyBorder="1"/>
    <xf numFmtId="0" fontId="17" fillId="0" borderId="0" xfId="0" applyFont="1" applyFill="1" applyBorder="1" applyAlignment="1">
      <alignment wrapText="1"/>
    </xf>
    <xf numFmtId="0" fontId="17" fillId="0" borderId="0" xfId="0" applyFont="1" applyFill="1" applyBorder="1" applyAlignment="1">
      <alignment horizontal="left" wrapText="1"/>
    </xf>
    <xf numFmtId="0" fontId="0" fillId="0" borderId="0" xfId="0" applyBorder="1" applyAlignment="1">
      <alignment horizontal="left"/>
    </xf>
    <xf numFmtId="0" fontId="0" fillId="7" borderId="0" xfId="0" applyFill="1" applyBorder="1" applyAlignment="1">
      <alignment horizontal="center"/>
    </xf>
    <xf numFmtId="0" fontId="0" fillId="2" borderId="25" xfId="0" applyFill="1" applyBorder="1"/>
    <xf numFmtId="0" fontId="0" fillId="0" borderId="26" xfId="0" applyBorder="1"/>
    <xf numFmtId="0" fontId="0" fillId="0" borderId="26" xfId="0" applyFill="1" applyBorder="1"/>
    <xf numFmtId="0" fontId="0" fillId="0" borderId="27" xfId="0" applyFill="1" applyBorder="1"/>
    <xf numFmtId="0" fontId="0" fillId="0" borderId="25" xfId="0" applyBorder="1"/>
    <xf numFmtId="0" fontId="0" fillId="0" borderId="27" xfId="0" applyBorder="1"/>
    <xf numFmtId="0" fontId="0" fillId="0" borderId="25" xfId="0" applyFont="1" applyBorder="1"/>
    <xf numFmtId="0" fontId="0" fillId="0" borderId="26" xfId="0" applyFont="1" applyBorder="1"/>
    <xf numFmtId="0" fontId="0" fillId="0" borderId="27" xfId="0" applyFont="1" applyBorder="1"/>
    <xf numFmtId="0" fontId="0" fillId="4" borderId="25" xfId="0" applyFill="1" applyBorder="1"/>
    <xf numFmtId="0" fontId="0" fillId="4" borderId="26" xfId="0" applyFill="1" applyBorder="1"/>
    <xf numFmtId="0" fontId="0" fillId="4" borderId="27" xfId="0" applyFill="1" applyBorder="1"/>
    <xf numFmtId="0" fontId="0" fillId="0" borderId="25" xfId="0" applyFill="1" applyBorder="1"/>
    <xf numFmtId="0" fontId="1" fillId="0" borderId="0" xfId="0" applyFont="1" applyBorder="1" applyAlignment="1">
      <alignment horizontal="center" wrapText="1"/>
    </xf>
    <xf numFmtId="0" fontId="0" fillId="7" borderId="15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14" borderId="15" xfId="0" applyFill="1" applyBorder="1" applyAlignment="1">
      <alignment horizontal="center"/>
    </xf>
    <xf numFmtId="0" fontId="1" fillId="0" borderId="15" xfId="0" applyFont="1" applyFill="1" applyBorder="1" applyAlignment="1">
      <alignment horizontal="center"/>
    </xf>
    <xf numFmtId="0" fontId="2" fillId="0" borderId="0" xfId="1" applyFill="1" applyAlignment="1">
      <alignment horizontal="right"/>
    </xf>
    <xf numFmtId="0" fontId="23" fillId="4" borderId="0" xfId="0" applyFont="1" applyFill="1"/>
    <xf numFmtId="0" fontId="23" fillId="4" borderId="0" xfId="0" applyFont="1" applyFill="1" applyAlignment="1">
      <alignment wrapText="1"/>
    </xf>
    <xf numFmtId="14" fontId="0" fillId="0" borderId="0" xfId="0" applyNumberFormat="1" applyAlignment="1">
      <alignment wrapText="1"/>
    </xf>
    <xf numFmtId="0" fontId="0" fillId="11" borderId="0" xfId="0" applyFill="1" applyAlignment="1">
      <alignment horizontal="center" wrapText="1"/>
    </xf>
    <xf numFmtId="0" fontId="0" fillId="14" borderId="28" xfId="0" applyFill="1" applyBorder="1" applyAlignment="1">
      <alignment horizontal="left"/>
    </xf>
    <xf numFmtId="0" fontId="0" fillId="9" borderId="24" xfId="0" applyFill="1" applyBorder="1" applyAlignment="1">
      <alignment horizontal="left"/>
    </xf>
    <xf numFmtId="0" fontId="0" fillId="14" borderId="24" xfId="0" applyFill="1" applyBorder="1" applyAlignment="1">
      <alignment horizontal="left"/>
    </xf>
    <xf numFmtId="0" fontId="1" fillId="0" borderId="12" xfId="0" applyFont="1" applyBorder="1" applyAlignment="1">
      <alignment wrapText="1"/>
    </xf>
    <xf numFmtId="0" fontId="1" fillId="0" borderId="12" xfId="0" applyFont="1" applyBorder="1"/>
    <xf numFmtId="0" fontId="1" fillId="17" borderId="12" xfId="0" applyFont="1" applyFill="1" applyBorder="1" applyAlignment="1">
      <alignment wrapText="1"/>
    </xf>
    <xf numFmtId="0" fontId="1" fillId="18" borderId="0" xfId="0" applyFont="1" applyFill="1" applyBorder="1" applyAlignment="1">
      <alignment horizontal="center" wrapText="1"/>
    </xf>
    <xf numFmtId="0" fontId="0" fillId="18" borderId="0" xfId="0" applyFill="1" applyBorder="1" applyAlignment="1">
      <alignment horizontal="center"/>
    </xf>
    <xf numFmtId="0" fontId="0" fillId="15" borderId="0" xfId="0" applyFill="1" applyBorder="1" applyAlignment="1">
      <alignment horizontal="left"/>
    </xf>
    <xf numFmtId="0" fontId="23" fillId="0" borderId="0" xfId="0" applyFont="1"/>
    <xf numFmtId="0" fontId="0" fillId="7" borderId="23" xfId="0" applyFill="1" applyBorder="1"/>
    <xf numFmtId="0" fontId="0" fillId="7" borderId="23" xfId="0" applyFill="1" applyBorder="1" applyAlignment="1">
      <alignment horizontal="center"/>
    </xf>
    <xf numFmtId="0" fontId="0" fillId="0" borderId="23" xfId="0" applyFill="1" applyBorder="1"/>
    <xf numFmtId="20" fontId="0" fillId="0" borderId="0" xfId="0" applyNumberFormat="1" applyBorder="1"/>
    <xf numFmtId="0" fontId="1" fillId="19" borderId="12" xfId="0" applyFont="1" applyFill="1" applyBorder="1" applyAlignment="1">
      <alignment wrapText="1"/>
    </xf>
    <xf numFmtId="8" fontId="0" fillId="19" borderId="0" xfId="0" applyNumberFormat="1" applyFill="1"/>
    <xf numFmtId="0" fontId="22" fillId="0" borderId="0" xfId="0" applyFont="1"/>
    <xf numFmtId="0" fontId="0" fillId="4" borderId="0" xfId="0" applyFill="1"/>
    <xf numFmtId="0" fontId="0" fillId="15" borderId="28" xfId="0" applyFill="1" applyBorder="1" applyAlignment="1">
      <alignment horizontal="left"/>
    </xf>
    <xf numFmtId="0" fontId="0" fillId="11" borderId="0" xfId="0" applyFill="1" applyAlignment="1">
      <alignment horizontal="center" wrapText="1"/>
    </xf>
    <xf numFmtId="20" fontId="0" fillId="14" borderId="15" xfId="0" applyNumberFormat="1" applyFill="1" applyBorder="1"/>
    <xf numFmtId="8" fontId="0" fillId="0" borderId="0" xfId="0" applyNumberFormat="1" applyFill="1"/>
    <xf numFmtId="1" fontId="0" fillId="0" borderId="0" xfId="0" applyNumberFormat="1" applyFill="1" applyAlignment="1">
      <alignment horizontal="center"/>
    </xf>
    <xf numFmtId="0" fontId="22" fillId="0" borderId="0" xfId="0" applyFont="1" applyAlignment="1">
      <alignment horizontal="center" vertical="center"/>
    </xf>
    <xf numFmtId="165" fontId="25" fillId="20" borderId="30" xfId="3" applyNumberFormat="1" applyFont="1" applyFill="1" applyBorder="1" applyAlignment="1"/>
    <xf numFmtId="0" fontId="26" fillId="20" borderId="29" xfId="3" applyFont="1" applyFill="1" applyBorder="1" applyAlignment="1">
      <alignment wrapText="1"/>
    </xf>
    <xf numFmtId="165" fontId="25" fillId="20" borderId="29" xfId="3" applyNumberFormat="1" applyFont="1" applyFill="1" applyBorder="1"/>
    <xf numFmtId="0" fontId="25" fillId="20" borderId="29" xfId="3" applyFont="1" applyFill="1" applyBorder="1" applyAlignment="1">
      <alignment wrapText="1"/>
    </xf>
    <xf numFmtId="165" fontId="25" fillId="20" borderId="29" xfId="3" applyNumberFormat="1" applyFont="1" applyFill="1" applyBorder="1" applyAlignment="1"/>
    <xf numFmtId="0" fontId="0" fillId="9" borderId="28" xfId="0" applyFill="1" applyBorder="1" applyAlignment="1">
      <alignment horizontal="left"/>
    </xf>
    <xf numFmtId="0" fontId="0" fillId="2" borderId="24" xfId="0" applyFill="1" applyBorder="1" applyAlignment="1">
      <alignment horizontal="left"/>
    </xf>
    <xf numFmtId="0" fontId="0" fillId="21" borderId="14" xfId="0" quotePrefix="1" applyFill="1" applyBorder="1" applyAlignment="1">
      <alignment horizontal="center"/>
    </xf>
    <xf numFmtId="2" fontId="0" fillId="21" borderId="3" xfId="0" applyNumberFormat="1" applyFill="1" applyBorder="1" applyAlignment="1">
      <alignment horizontal="center"/>
    </xf>
    <xf numFmtId="0" fontId="0" fillId="17" borderId="0" xfId="0" applyFill="1"/>
    <xf numFmtId="0" fontId="0" fillId="0" borderId="31" xfId="0" applyBorder="1"/>
    <xf numFmtId="0" fontId="0" fillId="0" borderId="32" xfId="0" applyBorder="1"/>
    <xf numFmtId="0" fontId="1" fillId="0" borderId="0" xfId="0" applyFont="1" applyBorder="1"/>
    <xf numFmtId="0" fontId="0" fillId="21" borderId="2" xfId="0" quotePrefix="1" applyFill="1" applyBorder="1" applyAlignment="1">
      <alignment horizontal="center"/>
    </xf>
    <xf numFmtId="0" fontId="0" fillId="0" borderId="2" xfId="0" quotePrefix="1" applyFill="1" applyBorder="1" applyAlignment="1">
      <alignment horizontal="center"/>
    </xf>
    <xf numFmtId="0" fontId="1" fillId="0" borderId="2" xfId="0" applyFont="1" applyFill="1" applyBorder="1" applyAlignment="1">
      <alignment wrapText="1"/>
    </xf>
    <xf numFmtId="0" fontId="0" fillId="0" borderId="2" xfId="0" applyFill="1" applyBorder="1" applyAlignment="1">
      <alignment horizontal="center"/>
    </xf>
    <xf numFmtId="0" fontId="21" fillId="12" borderId="16" xfId="0" applyFont="1" applyFill="1" applyBorder="1" applyAlignment="1">
      <alignment horizontal="left"/>
    </xf>
    <xf numFmtId="0" fontId="21" fillId="13" borderId="16" xfId="0" applyFont="1" applyFill="1" applyBorder="1" applyAlignment="1">
      <alignment horizontal="left"/>
    </xf>
    <xf numFmtId="0" fontId="28" fillId="0" borderId="33" xfId="0" applyFont="1" applyFill="1" applyBorder="1" applyAlignment="1">
      <alignment horizontal="right"/>
    </xf>
    <xf numFmtId="10" fontId="0" fillId="0" borderId="0" xfId="0" applyNumberFormat="1" applyFill="1" applyBorder="1"/>
    <xf numFmtId="0" fontId="0" fillId="7" borderId="0" xfId="0" applyFill="1" applyBorder="1"/>
    <xf numFmtId="0" fontId="0" fillId="15" borderId="34" xfId="0" applyFill="1" applyBorder="1" applyAlignment="1">
      <alignment horizontal="left"/>
    </xf>
    <xf numFmtId="10" fontId="0" fillId="0" borderId="12" xfId="0" applyNumberFormat="1" applyFill="1" applyBorder="1"/>
    <xf numFmtId="0" fontId="0" fillId="4" borderId="0" xfId="0" applyFill="1" applyAlignment="1">
      <alignment horizontal="left"/>
    </xf>
    <xf numFmtId="0" fontId="0" fillId="4" borderId="12" xfId="0" applyFill="1" applyBorder="1"/>
    <xf numFmtId="0" fontId="0" fillId="22" borderId="0" xfId="0" applyFill="1"/>
    <xf numFmtId="0" fontId="15" fillId="0" borderId="0" xfId="0" applyFont="1" applyFill="1" applyBorder="1"/>
    <xf numFmtId="0" fontId="0" fillId="0" borderId="2" xfId="0" applyBorder="1" applyAlignment="1">
      <alignment horizontal="center"/>
    </xf>
    <xf numFmtId="0" fontId="0" fillId="0" borderId="2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left"/>
    </xf>
    <xf numFmtId="0" fontId="13" fillId="0" borderId="0" xfId="0" applyFont="1" applyAlignment="1">
      <alignment horizontal="center"/>
    </xf>
    <xf numFmtId="0" fontId="0" fillId="22" borderId="12" xfId="0" applyFill="1" applyBorder="1"/>
    <xf numFmtId="0" fontId="1" fillId="0" borderId="12" xfId="0" applyFont="1" applyBorder="1" applyAlignment="1">
      <alignment horizontal="center"/>
    </xf>
    <xf numFmtId="0" fontId="0" fillId="18" borderId="0" xfId="0" applyFill="1" applyAlignment="1">
      <alignment horizontal="left"/>
    </xf>
    <xf numFmtId="8" fontId="0" fillId="6" borderId="0" xfId="0" applyNumberFormat="1" applyFill="1"/>
    <xf numFmtId="0" fontId="0" fillId="0" borderId="23" xfId="0" applyFill="1" applyBorder="1" applyAlignment="1">
      <alignment horizontal="center"/>
    </xf>
    <xf numFmtId="0" fontId="0" fillId="4" borderId="35" xfId="0" applyFill="1" applyBorder="1" applyAlignment="1">
      <alignment horizontal="center"/>
    </xf>
    <xf numFmtId="0" fontId="0" fillId="4" borderId="15" xfId="0" applyFill="1" applyBorder="1" applyAlignment="1">
      <alignment horizontal="center"/>
    </xf>
    <xf numFmtId="0" fontId="0" fillId="2" borderId="34" xfId="0" applyFill="1" applyBorder="1" applyAlignment="1">
      <alignment horizontal="left"/>
    </xf>
    <xf numFmtId="0" fontId="1" fillId="0" borderId="0" xfId="0" applyFont="1" applyAlignment="1">
      <alignment wrapText="1"/>
    </xf>
    <xf numFmtId="0" fontId="29" fillId="0" borderId="0" xfId="0" applyFont="1"/>
    <xf numFmtId="0" fontId="29" fillId="23" borderId="0" xfId="0" applyFont="1" applyFill="1"/>
    <xf numFmtId="166" fontId="29" fillId="0" borderId="0" xfId="0" applyNumberFormat="1" applyFont="1"/>
    <xf numFmtId="0" fontId="29" fillId="0" borderId="0" xfId="0" applyFont="1" applyAlignment="1">
      <alignment wrapText="1"/>
    </xf>
    <xf numFmtId="0" fontId="1" fillId="4" borderId="36" xfId="0" applyFont="1" applyFill="1" applyBorder="1" applyAlignment="1">
      <alignment wrapText="1"/>
    </xf>
    <xf numFmtId="0" fontId="0" fillId="24" borderId="15" xfId="0" applyFill="1" applyBorder="1" applyAlignment="1">
      <alignment horizontal="center"/>
    </xf>
    <xf numFmtId="0" fontId="0" fillId="24" borderId="23" xfId="0" applyFill="1" applyBorder="1" applyAlignment="1">
      <alignment horizontal="center"/>
    </xf>
    <xf numFmtId="0" fontId="0" fillId="19" borderId="15" xfId="0" applyFill="1" applyBorder="1" applyAlignment="1">
      <alignment horizontal="center"/>
    </xf>
    <xf numFmtId="0" fontId="0" fillId="14" borderId="34" xfId="0" applyFill="1" applyBorder="1" applyAlignment="1">
      <alignment horizontal="left"/>
    </xf>
    <xf numFmtId="0" fontId="0" fillId="15" borderId="23" xfId="0" applyFill="1" applyBorder="1" applyAlignment="1">
      <alignment horizontal="left"/>
    </xf>
    <xf numFmtId="0" fontId="0" fillId="0" borderId="4" xfId="0" applyFill="1" applyBorder="1"/>
    <xf numFmtId="0" fontId="0" fillId="0" borderId="4" xfId="0" applyBorder="1"/>
    <xf numFmtId="0" fontId="0" fillId="22" borderId="15" xfId="0" applyFill="1" applyBorder="1" applyAlignment="1">
      <alignment wrapText="1"/>
    </xf>
    <xf numFmtId="0" fontId="0" fillId="22" borderId="15" xfId="0" applyFill="1" applyBorder="1"/>
    <xf numFmtId="0" fontId="0" fillId="11" borderId="0" xfId="0" applyFill="1" applyAlignment="1">
      <alignment horizontal="center" wrapText="1"/>
    </xf>
    <xf numFmtId="0" fontId="19" fillId="10" borderId="0" xfId="1" applyFont="1" applyFill="1" applyAlignment="1">
      <alignment horizontal="center" wrapText="1"/>
    </xf>
    <xf numFmtId="0" fontId="2" fillId="10" borderId="0" xfId="1" applyFill="1" applyAlignment="1">
      <alignment horizontal="center" wrapText="1"/>
    </xf>
    <xf numFmtId="0" fontId="0" fillId="19" borderId="37" xfId="0" applyFill="1" applyBorder="1" applyAlignment="1">
      <alignment horizontal="center" wrapText="1"/>
    </xf>
    <xf numFmtId="0" fontId="0" fillId="19" borderId="0" xfId="0" applyFill="1" applyBorder="1" applyAlignment="1">
      <alignment horizontal="center" wrapText="1"/>
    </xf>
    <xf numFmtId="0" fontId="0" fillId="24" borderId="0" xfId="0" applyFill="1" applyBorder="1" applyAlignment="1">
      <alignment horizontal="center" vertical="top" wrapText="1"/>
    </xf>
    <xf numFmtId="0" fontId="0" fillId="0" borderId="19" xfId="0" applyBorder="1" applyAlignment="1">
      <alignment horizontal="right"/>
    </xf>
    <xf numFmtId="0" fontId="0" fillId="0" borderId="3" xfId="0" applyFont="1" applyBorder="1" applyAlignment="1">
      <alignment horizontal="right"/>
    </xf>
    <xf numFmtId="0" fontId="21" fillId="12" borderId="16" xfId="0" applyFont="1" applyFill="1" applyBorder="1" applyAlignment="1">
      <alignment horizontal="center"/>
    </xf>
    <xf numFmtId="0" fontId="21" fillId="12" borderId="17" xfId="0" applyFont="1" applyFill="1" applyBorder="1" applyAlignment="1">
      <alignment horizontal="center"/>
    </xf>
    <xf numFmtId="0" fontId="21" fillId="12" borderId="18" xfId="0" applyFont="1" applyFill="1" applyBorder="1" applyAlignment="1">
      <alignment horizontal="center"/>
    </xf>
    <xf numFmtId="0" fontId="21" fillId="13" borderId="16" xfId="0" applyFont="1" applyFill="1" applyBorder="1" applyAlignment="1">
      <alignment horizontal="center"/>
    </xf>
    <xf numFmtId="0" fontId="21" fillId="13" borderId="17" xfId="0" applyFont="1" applyFill="1" applyBorder="1" applyAlignment="1">
      <alignment horizontal="center"/>
    </xf>
    <xf numFmtId="0" fontId="21" fillId="13" borderId="18" xfId="0" applyFont="1" applyFill="1" applyBorder="1" applyAlignment="1">
      <alignment horizontal="center"/>
    </xf>
  </cellXfs>
  <cellStyles count="4">
    <cellStyle name="Comma 2" xfId="2" xr:uid="{00000000-0005-0000-0000-000000000000}"/>
    <cellStyle name="Normal" xfId="0" builtinId="0"/>
    <cellStyle name="Normal 2" xfId="1" xr:uid="{00000000-0005-0000-0000-000002000000}"/>
    <cellStyle name="Normal 3" xfId="3" xr:uid="{DF9D1E77-A9E0-4EEF-AC48-4F01F38D0680}"/>
  </cellStyles>
  <dxfs count="0"/>
  <tableStyles count="0" defaultTableStyle="TableStyleMedium2" defaultPivotStyle="PivotStyleLight16"/>
  <colors>
    <mruColors>
      <color rgb="FFFF0066"/>
      <color rgb="FFFF66FF"/>
      <color rgb="FFFF3300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pageSetUpPr fitToPage="1"/>
  </sheetPr>
  <dimension ref="A1:AB102"/>
  <sheetViews>
    <sheetView workbookViewId="0">
      <selection activeCell="M42" sqref="M42"/>
    </sheetView>
  </sheetViews>
  <sheetFormatPr defaultColWidth="9.109375" defaultRowHeight="14.4" x14ac:dyDescent="0.3"/>
  <cols>
    <col min="1" max="1" width="6.44140625" style="57" customWidth="1"/>
    <col min="2" max="2" width="5.5546875" style="57" customWidth="1"/>
    <col min="3" max="3" width="9.109375" style="57"/>
    <col min="4" max="4" width="8.33203125" style="57" customWidth="1"/>
    <col min="5" max="6" width="27.88671875" style="57" customWidth="1"/>
    <col min="7" max="8" width="5.33203125" style="57" customWidth="1"/>
    <col min="9" max="9" width="27.109375" style="57" customWidth="1"/>
    <col min="10" max="10" width="5.88671875" style="57" customWidth="1"/>
    <col min="11" max="11" width="4.6640625" style="66" customWidth="1"/>
    <col min="12" max="12" width="7.5546875" style="66" customWidth="1"/>
    <col min="13" max="13" width="26.44140625" style="66" customWidth="1"/>
    <col min="14" max="14" width="10.5546875" style="66" customWidth="1"/>
    <col min="15" max="16" width="8.44140625" style="66" customWidth="1"/>
    <col min="17" max="18" width="9.109375" style="57" customWidth="1"/>
    <col min="19" max="19" width="15" style="57" customWidth="1"/>
    <col min="20" max="21" width="9.109375" style="57" customWidth="1"/>
    <col min="22" max="22" width="19.33203125" style="57" customWidth="1"/>
    <col min="23" max="23" width="19.33203125" style="192" customWidth="1"/>
    <col min="24" max="25" width="9.109375" style="57"/>
    <col min="26" max="26" width="26.33203125" style="57" customWidth="1"/>
    <col min="27" max="27" width="25.44140625" style="57" customWidth="1"/>
    <col min="28" max="28" width="31" style="57" customWidth="1"/>
    <col min="29" max="16384" width="9.109375" style="57"/>
  </cols>
  <sheetData>
    <row r="1" spans="1:23" ht="18" x14ac:dyDescent="0.35">
      <c r="A1" s="52" t="s">
        <v>166</v>
      </c>
      <c r="B1" s="52"/>
      <c r="E1" s="57" t="s">
        <v>110</v>
      </c>
      <c r="G1" s="315" t="s">
        <v>161</v>
      </c>
      <c r="H1" s="315"/>
      <c r="K1" s="15"/>
      <c r="M1" s="17" t="s">
        <v>171</v>
      </c>
      <c r="P1" s="105"/>
      <c r="S1" s="15"/>
      <c r="U1" s="66"/>
      <c r="V1" s="103"/>
      <c r="W1" s="103"/>
    </row>
    <row r="2" spans="1:23" x14ac:dyDescent="0.3">
      <c r="A2" s="240" t="s">
        <v>29</v>
      </c>
      <c r="B2" s="240" t="s">
        <v>30</v>
      </c>
      <c r="C2" s="240" t="s">
        <v>31</v>
      </c>
      <c r="D2" s="240" t="s">
        <v>26</v>
      </c>
      <c r="E2" s="293" t="s">
        <v>150</v>
      </c>
      <c r="F2" s="293" t="s">
        <v>151</v>
      </c>
      <c r="G2" s="96" t="s">
        <v>162</v>
      </c>
      <c r="H2" s="96" t="s">
        <v>163</v>
      </c>
      <c r="I2" s="94" t="s">
        <v>164</v>
      </c>
      <c r="J2" s="95" t="s">
        <v>165</v>
      </c>
      <c r="K2" s="15"/>
      <c r="L2" s="106" t="s">
        <v>202</v>
      </c>
      <c r="M2" s="106" t="s">
        <v>170</v>
      </c>
      <c r="N2" s="106" t="s">
        <v>168</v>
      </c>
      <c r="O2" s="106" t="s">
        <v>169</v>
      </c>
      <c r="P2" s="15"/>
      <c r="Q2" s="4" t="s">
        <v>543</v>
      </c>
      <c r="R2" s="4" t="s">
        <v>499</v>
      </c>
      <c r="S2" s="4" t="s">
        <v>546</v>
      </c>
      <c r="U2" s="192"/>
      <c r="V2" s="103"/>
    </row>
    <row r="3" spans="1:23" x14ac:dyDescent="0.3">
      <c r="A3" s="72">
        <v>1</v>
      </c>
      <c r="B3" s="3">
        <v>0.22916666666666666</v>
      </c>
      <c r="C3" s="2" t="s">
        <v>0</v>
      </c>
      <c r="D3" s="72" t="s">
        <v>272</v>
      </c>
      <c r="E3" s="192" t="s">
        <v>350</v>
      </c>
      <c r="F3" s="192" t="s">
        <v>141</v>
      </c>
      <c r="G3" s="198">
        <v>26</v>
      </c>
      <c r="H3" s="198">
        <v>24</v>
      </c>
      <c r="I3" s="192" t="s">
        <v>141</v>
      </c>
      <c r="J3" s="190">
        <f t="shared" ref="J3:J8" si="0">G3-H3</f>
        <v>2</v>
      </c>
      <c r="K3" s="15"/>
      <c r="L3" s="136" t="s">
        <v>7</v>
      </c>
      <c r="M3" s="197" t="s">
        <v>227</v>
      </c>
      <c r="N3" s="108">
        <f>COUNTIF(I$3:I$56,M3)</f>
        <v>1</v>
      </c>
      <c r="O3" s="108">
        <f t="shared" ref="O3:O38" si="1">3-N3</f>
        <v>2</v>
      </c>
      <c r="P3" s="15"/>
      <c r="Q3" s="190">
        <f>COUNTIF(E$3:F$56,$M3)</f>
        <v>3</v>
      </c>
      <c r="R3" s="190">
        <f>COUNTIF(E$3:E$56,$M3)</f>
        <v>2</v>
      </c>
      <c r="S3" s="190">
        <f>COUNTIFS(E$3:E$56,$M3,C$3:C$56,"court 1")+COUNTIFS(F$3:F$56,$M3,C$3:C$56,"court 1")+COUNTIFS(E$3:E$56,$M3,C$3:C$56,"court 2")+COUNTIFS(F$3:F$56,$M3,C$3:C$56,"court 2")</f>
        <v>2</v>
      </c>
      <c r="T3" s="76"/>
      <c r="U3" s="192"/>
      <c r="V3" s="103"/>
    </row>
    <row r="4" spans="1:23" x14ac:dyDescent="0.3">
      <c r="A4" s="72">
        <v>2</v>
      </c>
      <c r="B4" s="190"/>
      <c r="C4" s="2" t="s">
        <v>1</v>
      </c>
      <c r="D4" s="72" t="s">
        <v>272</v>
      </c>
      <c r="E4" s="192" t="s">
        <v>548</v>
      </c>
      <c r="F4" s="192" t="s">
        <v>523</v>
      </c>
      <c r="G4" s="198">
        <v>25</v>
      </c>
      <c r="H4" s="198">
        <v>14</v>
      </c>
      <c r="I4" s="192" t="s">
        <v>523</v>
      </c>
      <c r="J4" s="190">
        <f t="shared" si="0"/>
        <v>11</v>
      </c>
      <c r="K4" s="15"/>
      <c r="L4" s="136" t="s">
        <v>7</v>
      </c>
      <c r="M4" s="197" t="s">
        <v>140</v>
      </c>
      <c r="N4" s="108">
        <f t="shared" ref="N4:N38" si="2">COUNTIF(I$3:I$56,M4)</f>
        <v>0</v>
      </c>
      <c r="O4" s="108">
        <f t="shared" si="1"/>
        <v>3</v>
      </c>
      <c r="P4" s="15"/>
      <c r="Q4" s="190">
        <f t="shared" ref="Q4:Q38" si="3">COUNTIF(E$3:F$56,$M4)</f>
        <v>3</v>
      </c>
      <c r="R4" s="190">
        <f t="shared" ref="R4:R38" si="4">COUNTIF(E$3:E$56,$M4)</f>
        <v>2</v>
      </c>
      <c r="S4" s="190">
        <f t="shared" ref="S4:S38" si="5">COUNTIFS(E$3:E$56,$M4,C$3:C$56,"court 1")+COUNTIFS(F$3:F$56,$M4,C$3:C$56,"court 1")+COUNTIFS(E$3:E$56,$M4,C$3:C$56,"court 2")+COUNTIFS(F$3:F$56,$M4,C$3:C$56,"court 2")</f>
        <v>2</v>
      </c>
      <c r="T4" s="76"/>
      <c r="U4" s="192"/>
      <c r="V4" s="103"/>
    </row>
    <row r="5" spans="1:23" x14ac:dyDescent="0.3">
      <c r="A5" s="76">
        <v>3</v>
      </c>
      <c r="B5" s="190"/>
      <c r="C5" s="2" t="s">
        <v>2</v>
      </c>
      <c r="D5" s="72" t="s">
        <v>268</v>
      </c>
      <c r="E5" s="65" t="s">
        <v>131</v>
      </c>
      <c r="F5" s="65" t="s">
        <v>134</v>
      </c>
      <c r="G5" s="198">
        <v>25</v>
      </c>
      <c r="H5" s="198">
        <v>16</v>
      </c>
      <c r="I5" s="65" t="s">
        <v>134</v>
      </c>
      <c r="J5" s="190">
        <f t="shared" si="0"/>
        <v>9</v>
      </c>
      <c r="K5" s="15"/>
      <c r="L5" s="136" t="s">
        <v>7</v>
      </c>
      <c r="M5" s="197" t="s">
        <v>521</v>
      </c>
      <c r="N5" s="108">
        <f t="shared" si="2"/>
        <v>2</v>
      </c>
      <c r="O5" s="108">
        <f t="shared" si="1"/>
        <v>1</v>
      </c>
      <c r="P5" s="15"/>
      <c r="Q5" s="190">
        <f t="shared" si="3"/>
        <v>3</v>
      </c>
      <c r="R5" s="190">
        <f t="shared" si="4"/>
        <v>1</v>
      </c>
      <c r="S5" s="190">
        <f t="shared" si="5"/>
        <v>2</v>
      </c>
      <c r="T5" s="76"/>
      <c r="U5" s="192"/>
      <c r="V5" s="103"/>
    </row>
    <row r="6" spans="1:23" x14ac:dyDescent="0.3">
      <c r="A6" s="76">
        <v>4</v>
      </c>
      <c r="B6" s="190"/>
      <c r="C6" s="2" t="s">
        <v>3</v>
      </c>
      <c r="D6" s="76" t="s">
        <v>268</v>
      </c>
      <c r="E6" s="65" t="s">
        <v>207</v>
      </c>
      <c r="F6" s="65" t="s">
        <v>136</v>
      </c>
      <c r="G6" s="198">
        <v>25</v>
      </c>
      <c r="H6" s="196">
        <v>8</v>
      </c>
      <c r="I6" s="65" t="s">
        <v>136</v>
      </c>
      <c r="J6" s="190">
        <f t="shared" si="0"/>
        <v>17</v>
      </c>
      <c r="K6" s="15"/>
      <c r="L6" s="136" t="s">
        <v>7</v>
      </c>
      <c r="M6" s="197" t="s">
        <v>130</v>
      </c>
      <c r="N6" s="108">
        <f t="shared" si="2"/>
        <v>3</v>
      </c>
      <c r="O6" s="108">
        <f t="shared" si="1"/>
        <v>0</v>
      </c>
      <c r="P6" s="15"/>
      <c r="Q6" s="190">
        <f t="shared" si="3"/>
        <v>3</v>
      </c>
      <c r="R6" s="190">
        <f t="shared" si="4"/>
        <v>1</v>
      </c>
      <c r="S6" s="190">
        <f t="shared" si="5"/>
        <v>2</v>
      </c>
      <c r="T6" s="76"/>
      <c r="U6" s="192"/>
      <c r="V6" s="103"/>
    </row>
    <row r="7" spans="1:23" x14ac:dyDescent="0.3">
      <c r="A7" s="76">
        <v>5</v>
      </c>
      <c r="B7" s="190"/>
      <c r="C7" s="80" t="s">
        <v>4</v>
      </c>
      <c r="D7" s="76" t="s">
        <v>9</v>
      </c>
      <c r="E7" s="65" t="s">
        <v>144</v>
      </c>
      <c r="F7" s="65" t="s">
        <v>137</v>
      </c>
      <c r="G7" s="198">
        <v>25</v>
      </c>
      <c r="H7" s="196">
        <v>13</v>
      </c>
      <c r="I7" s="65" t="s">
        <v>137</v>
      </c>
      <c r="J7" s="190">
        <f t="shared" si="0"/>
        <v>12</v>
      </c>
      <c r="K7" s="15"/>
      <c r="L7" s="136" t="s">
        <v>7</v>
      </c>
      <c r="M7" s="197" t="s">
        <v>128</v>
      </c>
      <c r="N7" s="108">
        <f t="shared" si="2"/>
        <v>2</v>
      </c>
      <c r="O7" s="108">
        <f t="shared" si="1"/>
        <v>1</v>
      </c>
      <c r="P7" s="15"/>
      <c r="Q7" s="190">
        <f t="shared" si="3"/>
        <v>3</v>
      </c>
      <c r="R7" s="190">
        <f t="shared" si="4"/>
        <v>2</v>
      </c>
      <c r="S7" s="190">
        <f t="shared" si="5"/>
        <v>2</v>
      </c>
      <c r="T7" s="76"/>
      <c r="U7" s="192"/>
      <c r="V7" s="103"/>
    </row>
    <row r="8" spans="1:23" x14ac:dyDescent="0.3">
      <c r="A8" s="73">
        <v>6</v>
      </c>
      <c r="B8" s="55"/>
      <c r="C8" s="98" t="s">
        <v>5</v>
      </c>
      <c r="D8" s="73" t="s">
        <v>10</v>
      </c>
      <c r="E8" s="67" t="s">
        <v>522</v>
      </c>
      <c r="F8" s="67" t="s">
        <v>129</v>
      </c>
      <c r="G8" s="198">
        <v>25</v>
      </c>
      <c r="H8" s="196">
        <v>22</v>
      </c>
      <c r="I8" s="67" t="s">
        <v>522</v>
      </c>
      <c r="J8" s="190">
        <f t="shared" si="0"/>
        <v>3</v>
      </c>
      <c r="K8" s="15"/>
      <c r="L8" s="136" t="s">
        <v>7</v>
      </c>
      <c r="M8" s="197" t="s">
        <v>226</v>
      </c>
      <c r="N8" s="108">
        <f t="shared" si="2"/>
        <v>2</v>
      </c>
      <c r="O8" s="108">
        <f t="shared" si="1"/>
        <v>1</v>
      </c>
      <c r="P8" s="15"/>
      <c r="Q8" s="190">
        <f t="shared" si="3"/>
        <v>3</v>
      </c>
      <c r="R8" s="190">
        <f t="shared" si="4"/>
        <v>2</v>
      </c>
      <c r="S8" s="190">
        <f t="shared" si="5"/>
        <v>2</v>
      </c>
      <c r="T8" s="76"/>
      <c r="U8" s="192"/>
      <c r="V8" s="103"/>
    </row>
    <row r="9" spans="1:23" x14ac:dyDescent="0.3">
      <c r="A9" s="212">
        <v>7</v>
      </c>
      <c r="B9" s="78">
        <v>0.25</v>
      </c>
      <c r="C9" s="77" t="s">
        <v>0</v>
      </c>
      <c r="D9" s="212" t="s">
        <v>266</v>
      </c>
      <c r="E9" s="77" t="s">
        <v>225</v>
      </c>
      <c r="F9" s="77" t="s">
        <v>349</v>
      </c>
      <c r="G9" s="198">
        <v>25</v>
      </c>
      <c r="H9" s="198">
        <v>16</v>
      </c>
      <c r="I9" s="77" t="s">
        <v>349</v>
      </c>
      <c r="J9" s="57">
        <f>G9-H9</f>
        <v>9</v>
      </c>
      <c r="K9" s="15"/>
      <c r="L9" s="136" t="s">
        <v>7</v>
      </c>
      <c r="M9" s="197" t="s">
        <v>122</v>
      </c>
      <c r="N9" s="108">
        <f t="shared" si="2"/>
        <v>1</v>
      </c>
      <c r="O9" s="108">
        <f t="shared" si="1"/>
        <v>2</v>
      </c>
      <c r="P9" s="15"/>
      <c r="Q9" s="190">
        <f t="shared" si="3"/>
        <v>3</v>
      </c>
      <c r="R9" s="190">
        <f t="shared" si="4"/>
        <v>1</v>
      </c>
      <c r="S9" s="190">
        <f t="shared" si="5"/>
        <v>2</v>
      </c>
      <c r="T9" s="76"/>
      <c r="U9" s="192"/>
      <c r="V9" s="103"/>
    </row>
    <row r="10" spans="1:23" ht="15" thickBot="1" x14ac:dyDescent="0.35">
      <c r="A10" s="212">
        <v>8</v>
      </c>
      <c r="B10" s="77"/>
      <c r="C10" s="77" t="s">
        <v>1</v>
      </c>
      <c r="D10" s="212" t="s">
        <v>266</v>
      </c>
      <c r="E10" s="77" t="s">
        <v>124</v>
      </c>
      <c r="F10" s="77" t="s">
        <v>135</v>
      </c>
      <c r="G10" s="198">
        <v>25</v>
      </c>
      <c r="H10" s="198">
        <v>10</v>
      </c>
      <c r="I10" s="77" t="s">
        <v>135</v>
      </c>
      <c r="J10" s="57">
        <f t="shared" ref="J10:J56" si="6">G10-H10</f>
        <v>15</v>
      </c>
      <c r="K10" s="15"/>
      <c r="L10" s="136" t="s">
        <v>7</v>
      </c>
      <c r="M10" s="237" t="s">
        <v>351</v>
      </c>
      <c r="N10" s="108">
        <f t="shared" si="2"/>
        <v>1</v>
      </c>
      <c r="O10" s="108">
        <f t="shared" si="1"/>
        <v>2</v>
      </c>
      <c r="P10" s="15"/>
      <c r="Q10" s="190">
        <f t="shared" si="3"/>
        <v>3</v>
      </c>
      <c r="R10" s="190">
        <f t="shared" si="4"/>
        <v>1</v>
      </c>
      <c r="S10" s="190">
        <f t="shared" si="5"/>
        <v>2</v>
      </c>
      <c r="T10" s="76"/>
      <c r="U10" s="192"/>
      <c r="V10" s="103"/>
    </row>
    <row r="11" spans="1:23" x14ac:dyDescent="0.3">
      <c r="A11" s="212">
        <v>9</v>
      </c>
      <c r="B11" s="77"/>
      <c r="C11" s="77" t="s">
        <v>2</v>
      </c>
      <c r="D11" s="212" t="s">
        <v>270</v>
      </c>
      <c r="E11" s="77" t="s">
        <v>553</v>
      </c>
      <c r="F11" s="77" t="s">
        <v>145</v>
      </c>
      <c r="G11" s="198">
        <v>25</v>
      </c>
      <c r="H11" s="198">
        <v>12</v>
      </c>
      <c r="I11" s="77" t="s">
        <v>145</v>
      </c>
      <c r="J11" s="57">
        <f t="shared" si="6"/>
        <v>13</v>
      </c>
      <c r="K11" s="15"/>
      <c r="L11" s="136" t="s">
        <v>8</v>
      </c>
      <c r="M11" s="201" t="s">
        <v>125</v>
      </c>
      <c r="N11" s="108">
        <f t="shared" si="2"/>
        <v>0</v>
      </c>
      <c r="O11" s="108">
        <f t="shared" si="1"/>
        <v>3</v>
      </c>
      <c r="P11" s="15"/>
      <c r="Q11" s="190">
        <f t="shared" si="3"/>
        <v>3</v>
      </c>
      <c r="R11" s="190">
        <f t="shared" si="4"/>
        <v>2</v>
      </c>
      <c r="S11" s="190">
        <f t="shared" si="5"/>
        <v>1</v>
      </c>
      <c r="T11" s="66"/>
      <c r="U11" s="192"/>
      <c r="V11" s="103"/>
    </row>
    <row r="12" spans="1:23" x14ac:dyDescent="0.3">
      <c r="A12" s="212">
        <v>10</v>
      </c>
      <c r="B12" s="77"/>
      <c r="C12" s="77" t="s">
        <v>3</v>
      </c>
      <c r="D12" s="212" t="s">
        <v>270</v>
      </c>
      <c r="E12" s="77" t="s">
        <v>215</v>
      </c>
      <c r="F12" s="77" t="s">
        <v>212</v>
      </c>
      <c r="G12" s="198">
        <v>25</v>
      </c>
      <c r="H12" s="198">
        <v>19</v>
      </c>
      <c r="I12" s="77" t="s">
        <v>212</v>
      </c>
      <c r="J12" s="57">
        <f t="shared" si="6"/>
        <v>6</v>
      </c>
      <c r="K12" s="15"/>
      <c r="L12" s="136" t="s">
        <v>8</v>
      </c>
      <c r="M12" s="201" t="s">
        <v>133</v>
      </c>
      <c r="N12" s="108">
        <f t="shared" si="2"/>
        <v>2</v>
      </c>
      <c r="O12" s="108">
        <f t="shared" si="1"/>
        <v>1</v>
      </c>
      <c r="P12" s="15"/>
      <c r="Q12" s="190">
        <f t="shared" si="3"/>
        <v>3</v>
      </c>
      <c r="R12" s="190">
        <f t="shared" si="4"/>
        <v>2</v>
      </c>
      <c r="S12" s="190">
        <f t="shared" si="5"/>
        <v>1</v>
      </c>
      <c r="U12" s="192"/>
      <c r="V12" s="103"/>
    </row>
    <row r="13" spans="1:23" x14ac:dyDescent="0.3">
      <c r="A13" s="212">
        <v>11</v>
      </c>
      <c r="B13" s="77"/>
      <c r="C13" s="80" t="s">
        <v>4</v>
      </c>
      <c r="D13" s="212" t="s">
        <v>267</v>
      </c>
      <c r="E13" s="281" t="s">
        <v>125</v>
      </c>
      <c r="F13" s="281" t="s">
        <v>133</v>
      </c>
      <c r="G13" s="198">
        <v>25</v>
      </c>
      <c r="H13" s="198">
        <v>18</v>
      </c>
      <c r="I13" s="281" t="s">
        <v>133</v>
      </c>
      <c r="J13" s="57">
        <f t="shared" si="6"/>
        <v>7</v>
      </c>
      <c r="K13" s="15"/>
      <c r="L13" s="136" t="s">
        <v>8</v>
      </c>
      <c r="M13" s="201" t="s">
        <v>132</v>
      </c>
      <c r="N13" s="108">
        <f t="shared" si="2"/>
        <v>1</v>
      </c>
      <c r="O13" s="108">
        <f t="shared" si="1"/>
        <v>2</v>
      </c>
      <c r="P13" s="15"/>
      <c r="Q13" s="190">
        <f t="shared" si="3"/>
        <v>3</v>
      </c>
      <c r="R13" s="190">
        <f t="shared" si="4"/>
        <v>1</v>
      </c>
      <c r="S13" s="190">
        <f t="shared" si="5"/>
        <v>1</v>
      </c>
      <c r="U13" s="192"/>
      <c r="V13" s="103"/>
    </row>
    <row r="14" spans="1:23" x14ac:dyDescent="0.3">
      <c r="A14" s="99">
        <v>12</v>
      </c>
      <c r="B14" s="97"/>
      <c r="C14" s="98" t="s">
        <v>5</v>
      </c>
      <c r="D14" s="99" t="s">
        <v>267</v>
      </c>
      <c r="E14" s="97" t="s">
        <v>132</v>
      </c>
      <c r="F14" s="97" t="s">
        <v>142</v>
      </c>
      <c r="G14" s="198">
        <v>25</v>
      </c>
      <c r="H14" s="198">
        <v>16</v>
      </c>
      <c r="I14" s="97" t="s">
        <v>142</v>
      </c>
      <c r="J14" s="57">
        <f t="shared" si="6"/>
        <v>9</v>
      </c>
      <c r="K14" s="15"/>
      <c r="L14" s="136" t="s">
        <v>8</v>
      </c>
      <c r="M14" s="201" t="s">
        <v>142</v>
      </c>
      <c r="N14" s="108">
        <f t="shared" si="2"/>
        <v>3</v>
      </c>
      <c r="O14" s="108">
        <f t="shared" si="1"/>
        <v>0</v>
      </c>
      <c r="P14" s="15"/>
      <c r="Q14" s="190">
        <f t="shared" si="3"/>
        <v>3</v>
      </c>
      <c r="R14" s="190">
        <f t="shared" si="4"/>
        <v>1</v>
      </c>
      <c r="S14" s="190">
        <f t="shared" si="5"/>
        <v>1</v>
      </c>
      <c r="U14" s="192"/>
      <c r="V14" s="103"/>
    </row>
    <row r="15" spans="1:23" x14ac:dyDescent="0.3">
      <c r="A15" s="72">
        <v>13</v>
      </c>
      <c r="B15" s="3">
        <v>0.27083333333333331</v>
      </c>
      <c r="C15" s="2" t="s">
        <v>0</v>
      </c>
      <c r="D15" s="72" t="s">
        <v>271</v>
      </c>
      <c r="E15" s="192" t="s">
        <v>138</v>
      </c>
      <c r="F15" s="192" t="s">
        <v>382</v>
      </c>
      <c r="G15" s="198">
        <v>25</v>
      </c>
      <c r="H15" s="198">
        <v>23</v>
      </c>
      <c r="I15" s="192" t="s">
        <v>382</v>
      </c>
      <c r="J15" s="57">
        <f t="shared" si="6"/>
        <v>2</v>
      </c>
      <c r="K15" s="15"/>
      <c r="L15" s="136" t="s">
        <v>8</v>
      </c>
      <c r="M15" s="201" t="s">
        <v>138</v>
      </c>
      <c r="N15" s="108">
        <f t="shared" si="2"/>
        <v>1</v>
      </c>
      <c r="O15" s="108">
        <f t="shared" si="1"/>
        <v>2</v>
      </c>
      <c r="P15" s="15"/>
      <c r="Q15" s="190">
        <f t="shared" si="3"/>
        <v>3</v>
      </c>
      <c r="R15" s="190">
        <f t="shared" si="4"/>
        <v>2</v>
      </c>
      <c r="S15" s="190">
        <f t="shared" si="5"/>
        <v>1</v>
      </c>
      <c r="U15" s="192"/>
      <c r="V15" s="103"/>
    </row>
    <row r="16" spans="1:23" x14ac:dyDescent="0.3">
      <c r="A16" s="72">
        <v>14</v>
      </c>
      <c r="B16" s="190"/>
      <c r="C16" s="2" t="s">
        <v>1</v>
      </c>
      <c r="D16" s="72" t="s">
        <v>271</v>
      </c>
      <c r="E16" s="192" t="s">
        <v>517</v>
      </c>
      <c r="F16" s="192" t="s">
        <v>514</v>
      </c>
      <c r="G16" s="198">
        <v>25</v>
      </c>
      <c r="H16" s="198">
        <v>17</v>
      </c>
      <c r="I16" s="192" t="s">
        <v>514</v>
      </c>
      <c r="J16" s="57">
        <f t="shared" si="6"/>
        <v>8</v>
      </c>
      <c r="K16" s="15"/>
      <c r="L16" s="136" t="s">
        <v>8</v>
      </c>
      <c r="M16" s="236" t="s">
        <v>382</v>
      </c>
      <c r="N16" s="108">
        <f t="shared" si="2"/>
        <v>2</v>
      </c>
      <c r="O16" s="108">
        <f t="shared" si="1"/>
        <v>1</v>
      </c>
      <c r="P16" s="15"/>
      <c r="Q16" s="190">
        <f t="shared" si="3"/>
        <v>3</v>
      </c>
      <c r="R16" s="190">
        <f t="shared" si="4"/>
        <v>2</v>
      </c>
      <c r="S16" s="190">
        <f t="shared" si="5"/>
        <v>1</v>
      </c>
      <c r="U16" s="192"/>
      <c r="V16" s="103"/>
    </row>
    <row r="17" spans="1:23" x14ac:dyDescent="0.3">
      <c r="A17" s="76">
        <v>15</v>
      </c>
      <c r="B17" s="190"/>
      <c r="C17" s="2" t="s">
        <v>2</v>
      </c>
      <c r="D17" s="72" t="s">
        <v>272</v>
      </c>
      <c r="E17" s="192" t="s">
        <v>523</v>
      </c>
      <c r="F17" s="192" t="s">
        <v>350</v>
      </c>
      <c r="G17" s="198">
        <v>25</v>
      </c>
      <c r="H17" s="198">
        <v>15</v>
      </c>
      <c r="I17" s="192" t="s">
        <v>523</v>
      </c>
      <c r="J17" s="57">
        <f t="shared" si="6"/>
        <v>10</v>
      </c>
      <c r="K17" s="15"/>
      <c r="L17" s="136" t="s">
        <v>8</v>
      </c>
      <c r="M17" s="201" t="s">
        <v>517</v>
      </c>
      <c r="N17" s="108">
        <f t="shared" si="2"/>
        <v>0</v>
      </c>
      <c r="O17" s="108">
        <f t="shared" si="1"/>
        <v>3</v>
      </c>
      <c r="P17" s="15"/>
      <c r="Q17" s="190">
        <f t="shared" si="3"/>
        <v>3</v>
      </c>
      <c r="R17" s="190">
        <f t="shared" si="4"/>
        <v>1</v>
      </c>
      <c r="S17" s="190">
        <f t="shared" si="5"/>
        <v>1</v>
      </c>
      <c r="U17" s="192"/>
      <c r="V17" s="103"/>
    </row>
    <row r="18" spans="1:23" ht="15" thickBot="1" x14ac:dyDescent="0.35">
      <c r="A18" s="76">
        <v>16</v>
      </c>
      <c r="B18" s="190"/>
      <c r="C18" s="2" t="s">
        <v>3</v>
      </c>
      <c r="D18" s="72" t="s">
        <v>272</v>
      </c>
      <c r="E18" s="192" t="s">
        <v>141</v>
      </c>
      <c r="F18" s="192" t="s">
        <v>522</v>
      </c>
      <c r="G18" s="198">
        <v>25</v>
      </c>
      <c r="H18" s="10">
        <v>11</v>
      </c>
      <c r="I18" s="65" t="s">
        <v>522</v>
      </c>
      <c r="J18" s="57">
        <f t="shared" si="6"/>
        <v>14</v>
      </c>
      <c r="K18" s="15"/>
      <c r="L18" s="136" t="s">
        <v>8</v>
      </c>
      <c r="M18" s="238" t="s">
        <v>514</v>
      </c>
      <c r="N18" s="108">
        <f t="shared" si="2"/>
        <v>3</v>
      </c>
      <c r="O18" s="108">
        <f t="shared" si="1"/>
        <v>0</v>
      </c>
      <c r="P18" s="15"/>
      <c r="Q18" s="190">
        <f t="shared" si="3"/>
        <v>3</v>
      </c>
      <c r="R18" s="190">
        <f t="shared" si="4"/>
        <v>1</v>
      </c>
      <c r="S18" s="190">
        <f t="shared" si="5"/>
        <v>1</v>
      </c>
      <c r="U18" s="192"/>
      <c r="V18" s="103"/>
    </row>
    <row r="19" spans="1:23" x14ac:dyDescent="0.3">
      <c r="A19" s="76">
        <v>17</v>
      </c>
      <c r="B19" s="190"/>
      <c r="C19" s="80" t="s">
        <v>4</v>
      </c>
      <c r="D19" s="72" t="s">
        <v>268</v>
      </c>
      <c r="E19" s="65" t="s">
        <v>136</v>
      </c>
      <c r="F19" s="65" t="s">
        <v>131</v>
      </c>
      <c r="G19" s="198">
        <v>25</v>
      </c>
      <c r="H19" s="10">
        <v>10</v>
      </c>
      <c r="I19" s="65" t="s">
        <v>136</v>
      </c>
      <c r="J19" s="57">
        <f t="shared" si="6"/>
        <v>15</v>
      </c>
      <c r="K19" s="15"/>
      <c r="L19" s="136" t="s">
        <v>9</v>
      </c>
      <c r="M19" s="254" t="s">
        <v>124</v>
      </c>
      <c r="N19" s="108">
        <f t="shared" si="2"/>
        <v>0</v>
      </c>
      <c r="O19" s="108">
        <f t="shared" si="1"/>
        <v>3</v>
      </c>
      <c r="P19" s="15"/>
      <c r="Q19" s="190">
        <f t="shared" si="3"/>
        <v>3</v>
      </c>
      <c r="R19" s="190">
        <f t="shared" si="4"/>
        <v>2</v>
      </c>
      <c r="S19" s="190">
        <f t="shared" si="5"/>
        <v>1</v>
      </c>
      <c r="U19" s="192"/>
      <c r="V19" s="103"/>
    </row>
    <row r="20" spans="1:23" x14ac:dyDescent="0.3">
      <c r="A20" s="73">
        <v>18</v>
      </c>
      <c r="B20" s="55"/>
      <c r="C20" s="98" t="s">
        <v>5</v>
      </c>
      <c r="D20" s="73" t="s">
        <v>268</v>
      </c>
      <c r="E20" s="67" t="s">
        <v>134</v>
      </c>
      <c r="F20" s="67" t="s">
        <v>207</v>
      </c>
      <c r="G20" s="198">
        <v>25</v>
      </c>
      <c r="H20" s="196">
        <v>20</v>
      </c>
      <c r="I20" s="67" t="s">
        <v>207</v>
      </c>
      <c r="J20" s="57">
        <f t="shared" si="6"/>
        <v>5</v>
      </c>
      <c r="K20" s="15"/>
      <c r="L20" s="136" t="s">
        <v>9</v>
      </c>
      <c r="M20" s="175" t="s">
        <v>225</v>
      </c>
      <c r="N20" s="108">
        <f t="shared" si="2"/>
        <v>2</v>
      </c>
      <c r="O20" s="108">
        <f t="shared" si="1"/>
        <v>1</v>
      </c>
      <c r="P20" s="15"/>
      <c r="Q20" s="190">
        <f t="shared" si="3"/>
        <v>3</v>
      </c>
      <c r="R20" s="190">
        <f t="shared" si="4"/>
        <v>2</v>
      </c>
      <c r="S20" s="190">
        <f t="shared" si="5"/>
        <v>1</v>
      </c>
      <c r="U20" s="192"/>
      <c r="V20" s="103"/>
    </row>
    <row r="21" spans="1:23" x14ac:dyDescent="0.3">
      <c r="A21" s="212">
        <v>19</v>
      </c>
      <c r="B21" s="78">
        <v>0.29166666666666702</v>
      </c>
      <c r="C21" s="77" t="s">
        <v>0</v>
      </c>
      <c r="D21" s="212" t="s">
        <v>269</v>
      </c>
      <c r="E21" s="77" t="s">
        <v>128</v>
      </c>
      <c r="F21" s="77" t="s">
        <v>226</v>
      </c>
      <c r="G21" s="198">
        <v>25</v>
      </c>
      <c r="H21" s="198">
        <v>12</v>
      </c>
      <c r="I21" s="77" t="s">
        <v>226</v>
      </c>
      <c r="J21" s="57">
        <f t="shared" si="6"/>
        <v>13</v>
      </c>
      <c r="K21" s="15"/>
      <c r="L21" s="136" t="s">
        <v>9</v>
      </c>
      <c r="M21" s="175" t="s">
        <v>135</v>
      </c>
      <c r="N21" s="108">
        <f t="shared" si="2"/>
        <v>2</v>
      </c>
      <c r="O21" s="108">
        <f t="shared" si="1"/>
        <v>1</v>
      </c>
      <c r="P21" s="15"/>
      <c r="Q21" s="190">
        <f t="shared" si="3"/>
        <v>3</v>
      </c>
      <c r="R21" s="190">
        <f t="shared" si="4"/>
        <v>1</v>
      </c>
      <c r="S21" s="190">
        <f t="shared" si="5"/>
        <v>1</v>
      </c>
      <c r="U21" s="192"/>
      <c r="V21" s="103"/>
    </row>
    <row r="22" spans="1:23" x14ac:dyDescent="0.3">
      <c r="A22" s="212">
        <v>20</v>
      </c>
      <c r="B22" s="77"/>
      <c r="C22" s="77" t="s">
        <v>1</v>
      </c>
      <c r="D22" s="212" t="s">
        <v>269</v>
      </c>
      <c r="E22" s="77" t="s">
        <v>122</v>
      </c>
      <c r="F22" s="77" t="s">
        <v>351</v>
      </c>
      <c r="G22" s="198">
        <v>26</v>
      </c>
      <c r="H22" s="198">
        <v>24</v>
      </c>
      <c r="I22" s="77" t="s">
        <v>122</v>
      </c>
      <c r="J22" s="57">
        <f t="shared" si="6"/>
        <v>2</v>
      </c>
      <c r="K22" s="15"/>
      <c r="L22" s="136" t="s">
        <v>9</v>
      </c>
      <c r="M22" s="175" t="s">
        <v>349</v>
      </c>
      <c r="N22" s="108">
        <f t="shared" si="2"/>
        <v>3</v>
      </c>
      <c r="O22" s="108">
        <f t="shared" si="1"/>
        <v>0</v>
      </c>
      <c r="P22" s="15"/>
      <c r="Q22" s="190">
        <f t="shared" si="3"/>
        <v>3</v>
      </c>
      <c r="R22" s="190">
        <f t="shared" si="4"/>
        <v>1</v>
      </c>
      <c r="S22" s="190">
        <f t="shared" si="5"/>
        <v>1</v>
      </c>
      <c r="U22" s="192"/>
      <c r="V22" s="103"/>
    </row>
    <row r="23" spans="1:23" x14ac:dyDescent="0.3">
      <c r="A23" s="212">
        <v>21</v>
      </c>
      <c r="B23" s="77"/>
      <c r="C23" s="77" t="s">
        <v>2</v>
      </c>
      <c r="D23" s="212" t="s">
        <v>266</v>
      </c>
      <c r="E23" s="77" t="s">
        <v>225</v>
      </c>
      <c r="F23" s="77" t="s">
        <v>124</v>
      </c>
      <c r="G23" s="198">
        <v>25</v>
      </c>
      <c r="H23" s="196">
        <v>16</v>
      </c>
      <c r="I23" s="77" t="s">
        <v>225</v>
      </c>
      <c r="J23" s="57">
        <f t="shared" si="6"/>
        <v>9</v>
      </c>
      <c r="K23" s="15"/>
      <c r="L23" s="136" t="s">
        <v>9</v>
      </c>
      <c r="M23" s="175" t="s">
        <v>137</v>
      </c>
      <c r="N23" s="108">
        <f t="shared" si="2"/>
        <v>1</v>
      </c>
      <c r="O23" s="108">
        <f t="shared" si="1"/>
        <v>2</v>
      </c>
      <c r="P23" s="15"/>
      <c r="Q23" s="190">
        <f t="shared" si="3"/>
        <v>3</v>
      </c>
      <c r="R23" s="190">
        <f t="shared" si="4"/>
        <v>1</v>
      </c>
      <c r="S23" s="190">
        <f t="shared" si="5"/>
        <v>0</v>
      </c>
      <c r="U23" s="192"/>
      <c r="V23" s="103"/>
    </row>
    <row r="24" spans="1:23" x14ac:dyDescent="0.3">
      <c r="A24" s="212">
        <v>22</v>
      </c>
      <c r="B24" s="77"/>
      <c r="C24" s="77" t="s">
        <v>3</v>
      </c>
      <c r="D24" s="212" t="s">
        <v>266</v>
      </c>
      <c r="E24" s="77" t="s">
        <v>137</v>
      </c>
      <c r="F24" s="77" t="s">
        <v>135</v>
      </c>
      <c r="G24" s="198">
        <v>25</v>
      </c>
      <c r="H24" s="196">
        <v>15</v>
      </c>
      <c r="I24" s="77" t="s">
        <v>135</v>
      </c>
      <c r="J24" s="57">
        <f t="shared" si="6"/>
        <v>10</v>
      </c>
      <c r="K24" s="15"/>
      <c r="L24" s="136" t="s">
        <v>9</v>
      </c>
      <c r="M24" s="175" t="s">
        <v>145</v>
      </c>
      <c r="N24" s="108">
        <f t="shared" si="2"/>
        <v>2</v>
      </c>
      <c r="O24" s="108">
        <f t="shared" si="1"/>
        <v>1</v>
      </c>
      <c r="P24" s="15"/>
      <c r="Q24" s="190">
        <f t="shared" si="3"/>
        <v>3</v>
      </c>
      <c r="R24" s="190">
        <f t="shared" si="4"/>
        <v>1</v>
      </c>
      <c r="S24" s="190">
        <f t="shared" si="5"/>
        <v>1</v>
      </c>
      <c r="U24" s="192"/>
      <c r="V24" s="103"/>
    </row>
    <row r="25" spans="1:23" x14ac:dyDescent="0.3">
      <c r="A25" s="212">
        <v>23</v>
      </c>
      <c r="B25" s="77"/>
      <c r="C25" s="80" t="s">
        <v>4</v>
      </c>
      <c r="D25" s="212" t="s">
        <v>270</v>
      </c>
      <c r="E25" s="281" t="s">
        <v>212</v>
      </c>
      <c r="F25" s="281" t="s">
        <v>553</v>
      </c>
      <c r="G25" s="198">
        <v>25</v>
      </c>
      <c r="H25" s="198">
        <v>23</v>
      </c>
      <c r="I25" s="281" t="s">
        <v>553</v>
      </c>
      <c r="J25" s="57">
        <f t="shared" si="6"/>
        <v>2</v>
      </c>
      <c r="K25" s="15"/>
      <c r="L25" s="136" t="s">
        <v>9</v>
      </c>
      <c r="M25" s="175" t="s">
        <v>212</v>
      </c>
      <c r="N25" s="108">
        <f t="shared" si="2"/>
        <v>2</v>
      </c>
      <c r="O25" s="108">
        <f t="shared" si="1"/>
        <v>1</v>
      </c>
      <c r="P25" s="15"/>
      <c r="Q25" s="190">
        <f t="shared" si="3"/>
        <v>3</v>
      </c>
      <c r="R25" s="190">
        <f t="shared" si="4"/>
        <v>2</v>
      </c>
      <c r="S25" s="190">
        <f t="shared" si="5"/>
        <v>1</v>
      </c>
      <c r="U25" s="192"/>
      <c r="V25" s="103"/>
    </row>
    <row r="26" spans="1:23" x14ac:dyDescent="0.3">
      <c r="A26" s="99">
        <v>24</v>
      </c>
      <c r="B26" s="97"/>
      <c r="C26" s="98" t="s">
        <v>5</v>
      </c>
      <c r="D26" s="99" t="s">
        <v>270</v>
      </c>
      <c r="E26" s="97" t="s">
        <v>145</v>
      </c>
      <c r="F26" s="97" t="s">
        <v>215</v>
      </c>
      <c r="G26" s="198">
        <v>30</v>
      </c>
      <c r="H26" s="198">
        <v>28</v>
      </c>
      <c r="I26" s="77" t="s">
        <v>145</v>
      </c>
      <c r="J26" s="57">
        <f t="shared" si="6"/>
        <v>2</v>
      </c>
      <c r="K26" s="15"/>
      <c r="L26" s="136" t="s">
        <v>9</v>
      </c>
      <c r="M26" s="175" t="s">
        <v>553</v>
      </c>
      <c r="N26" s="108">
        <f t="shared" si="2"/>
        <v>1</v>
      </c>
      <c r="O26" s="108">
        <f t="shared" si="1"/>
        <v>2</v>
      </c>
      <c r="P26" s="15"/>
      <c r="Q26" s="190">
        <f t="shared" si="3"/>
        <v>3</v>
      </c>
      <c r="R26" s="190">
        <f t="shared" si="4"/>
        <v>1</v>
      </c>
      <c r="S26" s="190">
        <f t="shared" si="5"/>
        <v>0</v>
      </c>
      <c r="U26" s="192"/>
      <c r="V26" s="103"/>
    </row>
    <row r="27" spans="1:23" x14ac:dyDescent="0.3">
      <c r="A27" s="72">
        <v>25</v>
      </c>
      <c r="B27" s="3">
        <v>0.3125</v>
      </c>
      <c r="C27" s="2" t="s">
        <v>0</v>
      </c>
      <c r="D27" s="72" t="s">
        <v>268</v>
      </c>
      <c r="E27" s="192" t="s">
        <v>131</v>
      </c>
      <c r="F27" s="192" t="s">
        <v>129</v>
      </c>
      <c r="G27" s="198">
        <v>25</v>
      </c>
      <c r="H27" s="196">
        <v>21</v>
      </c>
      <c r="I27" s="192" t="s">
        <v>129</v>
      </c>
      <c r="J27" s="57">
        <f t="shared" si="6"/>
        <v>4</v>
      </c>
      <c r="K27" s="15"/>
      <c r="L27" s="136" t="s">
        <v>9</v>
      </c>
      <c r="M27" s="175" t="s">
        <v>215</v>
      </c>
      <c r="N27" s="108">
        <f t="shared" si="2"/>
        <v>1</v>
      </c>
      <c r="O27" s="108">
        <f t="shared" si="1"/>
        <v>2</v>
      </c>
      <c r="P27" s="15"/>
      <c r="Q27" s="190">
        <f t="shared" si="3"/>
        <v>3</v>
      </c>
      <c r="R27" s="190">
        <f t="shared" si="4"/>
        <v>2</v>
      </c>
      <c r="S27" s="190">
        <f t="shared" si="5"/>
        <v>1</v>
      </c>
      <c r="U27" s="192"/>
      <c r="V27" s="103"/>
    </row>
    <row r="28" spans="1:23" ht="15" thickBot="1" x14ac:dyDescent="0.35">
      <c r="A28" s="72">
        <v>26</v>
      </c>
      <c r="C28" s="2" t="s">
        <v>1</v>
      </c>
      <c r="D28" s="72" t="s">
        <v>268</v>
      </c>
      <c r="E28" s="192" t="s">
        <v>134</v>
      </c>
      <c r="F28" s="192" t="s">
        <v>136</v>
      </c>
      <c r="G28" s="198">
        <v>25</v>
      </c>
      <c r="H28" s="196">
        <v>19</v>
      </c>
      <c r="I28" s="65" t="s">
        <v>136</v>
      </c>
      <c r="J28" s="57">
        <f t="shared" si="6"/>
        <v>6</v>
      </c>
      <c r="K28" s="15"/>
      <c r="L28" s="136" t="s">
        <v>9</v>
      </c>
      <c r="M28" s="282" t="s">
        <v>144</v>
      </c>
      <c r="N28" s="108">
        <f t="shared" si="2"/>
        <v>1</v>
      </c>
      <c r="O28" s="108">
        <f t="shared" si="1"/>
        <v>2</v>
      </c>
      <c r="P28" s="15"/>
      <c r="Q28" s="190">
        <f t="shared" si="3"/>
        <v>3</v>
      </c>
      <c r="R28" s="190">
        <f t="shared" si="4"/>
        <v>2</v>
      </c>
      <c r="S28" s="190">
        <f t="shared" si="5"/>
        <v>1</v>
      </c>
      <c r="U28" s="192"/>
      <c r="V28" s="103"/>
    </row>
    <row r="29" spans="1:23" x14ac:dyDescent="0.3">
      <c r="A29" s="76">
        <v>27</v>
      </c>
      <c r="C29" s="2" t="s">
        <v>2</v>
      </c>
      <c r="D29" s="72" t="s">
        <v>265</v>
      </c>
      <c r="E29" s="192" t="s">
        <v>227</v>
      </c>
      <c r="F29" s="192" t="s">
        <v>521</v>
      </c>
      <c r="G29" s="198">
        <v>25</v>
      </c>
      <c r="H29" s="196">
        <v>20</v>
      </c>
      <c r="I29" s="192" t="s">
        <v>521</v>
      </c>
      <c r="J29" s="57">
        <f t="shared" si="6"/>
        <v>5</v>
      </c>
      <c r="K29" s="15"/>
      <c r="L29" s="136" t="s">
        <v>10</v>
      </c>
      <c r="M29" s="204" t="s">
        <v>136</v>
      </c>
      <c r="N29" s="108">
        <f t="shared" si="2"/>
        <v>3</v>
      </c>
      <c r="O29" s="108">
        <f t="shared" si="1"/>
        <v>0</v>
      </c>
      <c r="P29" s="15"/>
      <c r="Q29" s="190">
        <f t="shared" si="3"/>
        <v>3</v>
      </c>
      <c r="R29" s="190">
        <f t="shared" si="4"/>
        <v>1</v>
      </c>
      <c r="S29" s="190">
        <f t="shared" si="5"/>
        <v>1</v>
      </c>
      <c r="T29" s="190"/>
      <c r="U29" s="192"/>
      <c r="V29" s="103"/>
    </row>
    <row r="30" spans="1:23" x14ac:dyDescent="0.3">
      <c r="A30" s="76">
        <v>28</v>
      </c>
      <c r="C30" s="2" t="s">
        <v>3</v>
      </c>
      <c r="D30" s="72" t="s">
        <v>265</v>
      </c>
      <c r="E30" s="192" t="s">
        <v>140</v>
      </c>
      <c r="F30" s="192" t="s">
        <v>130</v>
      </c>
      <c r="G30" s="198">
        <v>25</v>
      </c>
      <c r="H30" s="196">
        <v>15</v>
      </c>
      <c r="I30" s="192" t="s">
        <v>130</v>
      </c>
      <c r="J30" s="57">
        <f t="shared" si="6"/>
        <v>10</v>
      </c>
      <c r="K30" s="15"/>
      <c r="L30" s="136" t="s">
        <v>10</v>
      </c>
      <c r="M30" s="203" t="s">
        <v>134</v>
      </c>
      <c r="N30" s="108">
        <f t="shared" si="2"/>
        <v>1</v>
      </c>
      <c r="O30" s="108">
        <f t="shared" si="1"/>
        <v>2</v>
      </c>
      <c r="P30" s="15"/>
      <c r="Q30" s="190">
        <f t="shared" si="3"/>
        <v>3</v>
      </c>
      <c r="R30" s="190">
        <f t="shared" si="4"/>
        <v>2</v>
      </c>
      <c r="S30" s="190">
        <f t="shared" si="5"/>
        <v>1</v>
      </c>
      <c r="U30" s="192"/>
      <c r="V30" s="103"/>
    </row>
    <row r="31" spans="1:23" x14ac:dyDescent="0.3">
      <c r="A31" s="76">
        <v>29</v>
      </c>
      <c r="C31" s="80" t="s">
        <v>4</v>
      </c>
      <c r="D31" s="76" t="s">
        <v>272</v>
      </c>
      <c r="E31" s="65" t="s">
        <v>350</v>
      </c>
      <c r="F31" s="65" t="s">
        <v>548</v>
      </c>
      <c r="G31" s="198">
        <v>25</v>
      </c>
      <c r="H31" s="198">
        <v>22</v>
      </c>
      <c r="I31" s="65" t="s">
        <v>350</v>
      </c>
      <c r="J31" s="57">
        <f t="shared" si="6"/>
        <v>3</v>
      </c>
      <c r="K31" s="15"/>
      <c r="L31" s="136" t="s">
        <v>10</v>
      </c>
      <c r="M31" s="204" t="s">
        <v>207</v>
      </c>
      <c r="N31" s="108">
        <f t="shared" si="2"/>
        <v>1</v>
      </c>
      <c r="O31" s="108">
        <f t="shared" si="1"/>
        <v>2</v>
      </c>
      <c r="P31" s="15"/>
      <c r="Q31" s="190">
        <f t="shared" si="3"/>
        <v>3</v>
      </c>
      <c r="R31" s="190">
        <f t="shared" si="4"/>
        <v>1</v>
      </c>
      <c r="S31" s="190">
        <f t="shared" si="5"/>
        <v>0</v>
      </c>
      <c r="U31" s="192"/>
      <c r="V31" s="103"/>
    </row>
    <row r="32" spans="1:23" x14ac:dyDescent="0.3">
      <c r="A32" s="73">
        <v>30</v>
      </c>
      <c r="B32" s="55"/>
      <c r="C32" s="98" t="s">
        <v>5</v>
      </c>
      <c r="D32" s="73" t="s">
        <v>272</v>
      </c>
      <c r="E32" s="67" t="s">
        <v>523</v>
      </c>
      <c r="F32" s="67" t="s">
        <v>141</v>
      </c>
      <c r="G32" s="198">
        <v>25</v>
      </c>
      <c r="H32" s="198">
        <v>10</v>
      </c>
      <c r="I32" s="67" t="s">
        <v>523</v>
      </c>
      <c r="J32" s="57">
        <f t="shared" si="6"/>
        <v>15</v>
      </c>
      <c r="K32" s="15"/>
      <c r="L32" s="136" t="s">
        <v>10</v>
      </c>
      <c r="M32" s="203" t="s">
        <v>131</v>
      </c>
      <c r="N32" s="108">
        <f t="shared" si="2"/>
        <v>0</v>
      </c>
      <c r="O32" s="108">
        <f t="shared" si="1"/>
        <v>3</v>
      </c>
      <c r="P32" s="15"/>
      <c r="Q32" s="190">
        <f t="shared" si="3"/>
        <v>3</v>
      </c>
      <c r="R32" s="190">
        <f t="shared" si="4"/>
        <v>2</v>
      </c>
      <c r="S32" s="190">
        <f t="shared" si="5"/>
        <v>1</v>
      </c>
      <c r="U32" s="192"/>
      <c r="V32" s="103"/>
      <c r="W32" s="65"/>
    </row>
    <row r="33" spans="1:28" x14ac:dyDescent="0.3">
      <c r="A33" s="212">
        <v>31</v>
      </c>
      <c r="B33" s="78">
        <v>0.33333333333333298</v>
      </c>
      <c r="C33" s="77" t="s">
        <v>0</v>
      </c>
      <c r="D33" s="212" t="s">
        <v>270</v>
      </c>
      <c r="E33" s="77" t="s">
        <v>215</v>
      </c>
      <c r="F33" s="77" t="s">
        <v>144</v>
      </c>
      <c r="G33" s="198">
        <v>25</v>
      </c>
      <c r="H33" s="196">
        <v>21</v>
      </c>
      <c r="I33" s="77" t="s">
        <v>215</v>
      </c>
      <c r="J33" s="57">
        <f t="shared" si="6"/>
        <v>4</v>
      </c>
      <c r="K33" s="15"/>
      <c r="L33" s="136" t="s">
        <v>10</v>
      </c>
      <c r="M33" s="203" t="s">
        <v>129</v>
      </c>
      <c r="N33" s="108">
        <f t="shared" si="2"/>
        <v>2</v>
      </c>
      <c r="O33" s="108">
        <f t="shared" si="1"/>
        <v>1</v>
      </c>
      <c r="P33" s="15"/>
      <c r="Q33" s="190">
        <f t="shared" si="3"/>
        <v>3</v>
      </c>
      <c r="R33" s="190">
        <f t="shared" si="4"/>
        <v>1</v>
      </c>
      <c r="S33" s="190">
        <f t="shared" si="5"/>
        <v>1</v>
      </c>
      <c r="U33" s="192"/>
      <c r="V33" s="103"/>
      <c r="W33" s="65"/>
    </row>
    <row r="34" spans="1:28" x14ac:dyDescent="0.3">
      <c r="A34" s="212">
        <v>32</v>
      </c>
      <c r="B34" s="77"/>
      <c r="C34" s="77" t="s">
        <v>1</v>
      </c>
      <c r="D34" s="212" t="s">
        <v>270</v>
      </c>
      <c r="E34" s="77" t="s">
        <v>212</v>
      </c>
      <c r="F34" s="77" t="s">
        <v>145</v>
      </c>
      <c r="G34" s="198">
        <v>25</v>
      </c>
      <c r="H34" s="198">
        <v>19</v>
      </c>
      <c r="I34" s="77" t="s">
        <v>212</v>
      </c>
      <c r="J34" s="57">
        <f t="shared" si="6"/>
        <v>6</v>
      </c>
      <c r="K34" s="15"/>
      <c r="L34" s="136" t="s">
        <v>10</v>
      </c>
      <c r="M34" s="203" t="s">
        <v>350</v>
      </c>
      <c r="N34" s="108">
        <f t="shared" si="2"/>
        <v>1</v>
      </c>
      <c r="O34" s="108">
        <f t="shared" si="1"/>
        <v>2</v>
      </c>
      <c r="P34" s="15"/>
      <c r="Q34" s="190">
        <f t="shared" si="3"/>
        <v>3</v>
      </c>
      <c r="R34" s="190">
        <f t="shared" si="4"/>
        <v>2</v>
      </c>
      <c r="S34" s="190">
        <f t="shared" si="5"/>
        <v>1</v>
      </c>
      <c r="U34" s="192"/>
      <c r="V34" s="103"/>
      <c r="W34" s="65"/>
    </row>
    <row r="35" spans="1:28" x14ac:dyDescent="0.3">
      <c r="A35" s="212">
        <v>33</v>
      </c>
      <c r="B35" s="77"/>
      <c r="C35" s="77" t="s">
        <v>2</v>
      </c>
      <c r="D35" s="212" t="s">
        <v>267</v>
      </c>
      <c r="E35" s="281" t="s">
        <v>125</v>
      </c>
      <c r="F35" s="281" t="s">
        <v>132</v>
      </c>
      <c r="G35" s="198">
        <v>25</v>
      </c>
      <c r="H35" s="198">
        <v>23</v>
      </c>
      <c r="I35" s="281" t="s">
        <v>132</v>
      </c>
      <c r="J35" s="57">
        <f t="shared" si="6"/>
        <v>2</v>
      </c>
      <c r="K35" s="15"/>
      <c r="L35" s="136" t="s">
        <v>10</v>
      </c>
      <c r="M35" s="203" t="s">
        <v>523</v>
      </c>
      <c r="N35" s="108">
        <f t="shared" si="2"/>
        <v>3</v>
      </c>
      <c r="O35" s="108">
        <f t="shared" si="1"/>
        <v>0</v>
      </c>
      <c r="P35" s="15"/>
      <c r="Q35" s="190">
        <f t="shared" si="3"/>
        <v>3</v>
      </c>
      <c r="R35" s="190">
        <f t="shared" si="4"/>
        <v>2</v>
      </c>
      <c r="S35" s="190">
        <f t="shared" si="5"/>
        <v>1</v>
      </c>
      <c r="U35" s="192"/>
      <c r="V35" s="103"/>
      <c r="W35" s="65"/>
    </row>
    <row r="36" spans="1:28" x14ac:dyDescent="0.3">
      <c r="A36" s="212">
        <v>34</v>
      </c>
      <c r="B36" s="77"/>
      <c r="C36" s="77" t="s">
        <v>3</v>
      </c>
      <c r="D36" s="212" t="s">
        <v>267</v>
      </c>
      <c r="E36" s="281" t="s">
        <v>133</v>
      </c>
      <c r="F36" s="281" t="s">
        <v>142</v>
      </c>
      <c r="G36" s="198">
        <v>25</v>
      </c>
      <c r="H36" s="198">
        <v>11</v>
      </c>
      <c r="I36" s="77" t="s">
        <v>142</v>
      </c>
      <c r="J36" s="57">
        <f t="shared" si="6"/>
        <v>14</v>
      </c>
      <c r="K36" s="15"/>
      <c r="L36" s="136" t="s">
        <v>10</v>
      </c>
      <c r="M36" s="203" t="s">
        <v>548</v>
      </c>
      <c r="N36" s="108">
        <f t="shared" si="2"/>
        <v>1</v>
      </c>
      <c r="O36" s="108">
        <f t="shared" si="1"/>
        <v>2</v>
      </c>
      <c r="P36" s="15"/>
      <c r="Q36" s="190">
        <f t="shared" si="3"/>
        <v>3</v>
      </c>
      <c r="R36" s="190">
        <f t="shared" si="4"/>
        <v>1</v>
      </c>
      <c r="S36" s="190">
        <f t="shared" si="5"/>
        <v>1</v>
      </c>
      <c r="U36" s="192"/>
      <c r="V36" s="103"/>
      <c r="W36" s="65"/>
    </row>
    <row r="37" spans="1:28" x14ac:dyDescent="0.3">
      <c r="A37" s="212">
        <v>35</v>
      </c>
      <c r="B37" s="77"/>
      <c r="C37" s="80" t="s">
        <v>4</v>
      </c>
      <c r="D37" s="212" t="s">
        <v>266</v>
      </c>
      <c r="E37" s="281" t="s">
        <v>124</v>
      </c>
      <c r="F37" s="281" t="s">
        <v>349</v>
      </c>
      <c r="G37" s="198">
        <v>25</v>
      </c>
      <c r="H37" s="196">
        <v>14</v>
      </c>
      <c r="I37" s="281" t="s">
        <v>349</v>
      </c>
      <c r="J37" s="57">
        <f t="shared" si="6"/>
        <v>11</v>
      </c>
      <c r="K37" s="15"/>
      <c r="L37" s="136" t="s">
        <v>10</v>
      </c>
      <c r="M37" s="203" t="s">
        <v>141</v>
      </c>
      <c r="N37" s="108">
        <f t="shared" si="2"/>
        <v>1</v>
      </c>
      <c r="O37" s="108">
        <f t="shared" si="1"/>
        <v>2</v>
      </c>
      <c r="P37" s="15"/>
      <c r="Q37" s="190">
        <f t="shared" si="3"/>
        <v>3</v>
      </c>
      <c r="R37" s="190">
        <f t="shared" si="4"/>
        <v>1</v>
      </c>
      <c r="S37" s="190">
        <f t="shared" si="5"/>
        <v>1</v>
      </c>
      <c r="U37" s="192"/>
      <c r="V37" s="103"/>
    </row>
    <row r="38" spans="1:28" x14ac:dyDescent="0.3">
      <c r="A38" s="99">
        <v>36</v>
      </c>
      <c r="B38" s="97"/>
      <c r="C38" s="98" t="s">
        <v>5</v>
      </c>
      <c r="D38" s="99" t="s">
        <v>266</v>
      </c>
      <c r="E38" s="97" t="s">
        <v>135</v>
      </c>
      <c r="F38" s="97" t="s">
        <v>225</v>
      </c>
      <c r="G38" s="198">
        <v>25</v>
      </c>
      <c r="H38" s="196">
        <v>17</v>
      </c>
      <c r="I38" s="97" t="s">
        <v>225</v>
      </c>
      <c r="J38" s="57">
        <f t="shared" si="6"/>
        <v>8</v>
      </c>
      <c r="K38" s="15"/>
      <c r="L38" s="136" t="s">
        <v>10</v>
      </c>
      <c r="M38" s="203" t="s">
        <v>522</v>
      </c>
      <c r="N38" s="108">
        <f t="shared" si="2"/>
        <v>2</v>
      </c>
      <c r="O38" s="108">
        <f t="shared" si="1"/>
        <v>1</v>
      </c>
      <c r="P38" s="15"/>
      <c r="Q38" s="190">
        <f t="shared" si="3"/>
        <v>3</v>
      </c>
      <c r="R38" s="190">
        <f t="shared" si="4"/>
        <v>2</v>
      </c>
      <c r="S38" s="190">
        <f t="shared" si="5"/>
        <v>0</v>
      </c>
      <c r="U38" s="192"/>
      <c r="V38" s="103"/>
    </row>
    <row r="39" spans="1:28" x14ac:dyDescent="0.3">
      <c r="A39" s="76">
        <v>37</v>
      </c>
      <c r="B39" s="3">
        <v>0.35416666666666702</v>
      </c>
      <c r="C39" s="2" t="s">
        <v>0</v>
      </c>
      <c r="D39" s="76" t="s">
        <v>269</v>
      </c>
      <c r="E39" s="65" t="s">
        <v>226</v>
      </c>
      <c r="F39" s="65" t="s">
        <v>351</v>
      </c>
      <c r="G39" s="198">
        <v>25</v>
      </c>
      <c r="H39" s="196">
        <v>19</v>
      </c>
      <c r="I39" s="65" t="s">
        <v>351</v>
      </c>
      <c r="J39" s="57">
        <f t="shared" si="6"/>
        <v>6</v>
      </c>
      <c r="Q39" s="66"/>
      <c r="U39" s="192"/>
      <c r="V39" s="103"/>
      <c r="AB39" s="192"/>
    </row>
    <row r="40" spans="1:28" x14ac:dyDescent="0.3">
      <c r="A40" s="76">
        <v>38</v>
      </c>
      <c r="C40" s="2" t="s">
        <v>1</v>
      </c>
      <c r="D40" s="76" t="s">
        <v>269</v>
      </c>
      <c r="E40" s="65" t="s">
        <v>128</v>
      </c>
      <c r="F40" s="65" t="s">
        <v>122</v>
      </c>
      <c r="G40" s="198">
        <v>25</v>
      </c>
      <c r="H40" s="196">
        <v>22</v>
      </c>
      <c r="I40" s="65" t="s">
        <v>128</v>
      </c>
      <c r="J40" s="57">
        <f t="shared" si="6"/>
        <v>3</v>
      </c>
      <c r="Q40" s="66"/>
      <c r="U40" s="192"/>
      <c r="V40" s="103"/>
      <c r="AB40" s="192"/>
    </row>
    <row r="41" spans="1:28" x14ac:dyDescent="0.3">
      <c r="A41" s="76">
        <v>39</v>
      </c>
      <c r="C41" s="2" t="s">
        <v>2</v>
      </c>
      <c r="D41" s="58" t="s">
        <v>268</v>
      </c>
      <c r="E41" s="57" t="s">
        <v>129</v>
      </c>
      <c r="F41" s="57" t="s">
        <v>207</v>
      </c>
      <c r="G41" s="198">
        <v>25</v>
      </c>
      <c r="H41" s="196">
        <v>19</v>
      </c>
      <c r="I41" s="190" t="s">
        <v>129</v>
      </c>
      <c r="J41" s="57">
        <f t="shared" si="6"/>
        <v>6</v>
      </c>
      <c r="Q41" s="66"/>
      <c r="U41" s="192"/>
      <c r="V41" s="103"/>
    </row>
    <row r="42" spans="1:28" x14ac:dyDescent="0.3">
      <c r="A42" s="76">
        <v>40</v>
      </c>
      <c r="C42" s="2" t="s">
        <v>3</v>
      </c>
      <c r="D42" s="58" t="s">
        <v>272</v>
      </c>
      <c r="E42" s="57" t="s">
        <v>522</v>
      </c>
      <c r="F42" s="57" t="s">
        <v>548</v>
      </c>
      <c r="G42" s="198">
        <v>25</v>
      </c>
      <c r="H42" s="196">
        <v>13</v>
      </c>
      <c r="I42" s="190" t="s">
        <v>548</v>
      </c>
      <c r="J42" s="57">
        <f t="shared" si="6"/>
        <v>12</v>
      </c>
      <c r="Q42" s="66"/>
      <c r="U42" s="192"/>
      <c r="V42" s="103"/>
      <c r="W42" s="65"/>
    </row>
    <row r="43" spans="1:28" x14ac:dyDescent="0.3">
      <c r="A43" s="72">
        <v>41</v>
      </c>
      <c r="C43" s="80" t="s">
        <v>4</v>
      </c>
      <c r="D43" s="72" t="s">
        <v>271</v>
      </c>
      <c r="E43" s="192" t="s">
        <v>138</v>
      </c>
      <c r="F43" s="192" t="s">
        <v>517</v>
      </c>
      <c r="G43" s="198">
        <v>25</v>
      </c>
      <c r="H43" s="198">
        <v>12</v>
      </c>
      <c r="I43" s="192" t="s">
        <v>138</v>
      </c>
      <c r="J43" s="57">
        <f t="shared" si="6"/>
        <v>13</v>
      </c>
      <c r="Q43" s="66"/>
      <c r="U43" s="192"/>
      <c r="V43" s="103"/>
      <c r="W43" s="65"/>
    </row>
    <row r="44" spans="1:28" x14ac:dyDescent="0.3">
      <c r="A44" s="73">
        <v>42</v>
      </c>
      <c r="B44" s="55"/>
      <c r="C44" s="98" t="s">
        <v>5</v>
      </c>
      <c r="D44" s="73" t="s">
        <v>271</v>
      </c>
      <c r="E44" s="67" t="s">
        <v>382</v>
      </c>
      <c r="F44" s="67" t="s">
        <v>514</v>
      </c>
      <c r="G44" s="198">
        <v>25</v>
      </c>
      <c r="H44" s="198">
        <v>21</v>
      </c>
      <c r="I44" s="67" t="s">
        <v>514</v>
      </c>
      <c r="J44" s="57">
        <f t="shared" si="6"/>
        <v>4</v>
      </c>
      <c r="Q44" s="66"/>
      <c r="U44" s="192"/>
      <c r="V44" s="103"/>
      <c r="W44" s="65"/>
    </row>
    <row r="45" spans="1:28" x14ac:dyDescent="0.3">
      <c r="A45" s="212">
        <v>43</v>
      </c>
      <c r="B45" s="78">
        <v>0.375</v>
      </c>
      <c r="C45" s="77" t="s">
        <v>0</v>
      </c>
      <c r="D45" s="212" t="s">
        <v>265</v>
      </c>
      <c r="E45" s="281" t="s">
        <v>227</v>
      </c>
      <c r="F45" s="281" t="s">
        <v>140</v>
      </c>
      <c r="G45" s="198">
        <v>25</v>
      </c>
      <c r="H45" s="196">
        <v>23</v>
      </c>
      <c r="I45" s="281" t="s">
        <v>227</v>
      </c>
      <c r="J45" s="57">
        <f t="shared" si="6"/>
        <v>2</v>
      </c>
      <c r="Q45" s="66"/>
      <c r="U45" s="192"/>
      <c r="V45" s="103"/>
      <c r="W45" s="65"/>
    </row>
    <row r="46" spans="1:28" x14ac:dyDescent="0.3">
      <c r="A46" s="212">
        <v>44</v>
      </c>
      <c r="B46" s="77"/>
      <c r="C46" s="77" t="s">
        <v>1</v>
      </c>
      <c r="D46" s="212" t="s">
        <v>265</v>
      </c>
      <c r="E46" s="281" t="s">
        <v>521</v>
      </c>
      <c r="F46" s="281" t="s">
        <v>130</v>
      </c>
      <c r="G46" s="198">
        <v>26</v>
      </c>
      <c r="H46" s="196">
        <v>24</v>
      </c>
      <c r="I46" s="77" t="s">
        <v>130</v>
      </c>
      <c r="J46" s="57">
        <f t="shared" si="6"/>
        <v>2</v>
      </c>
      <c r="Q46" s="66"/>
      <c r="U46" s="192"/>
      <c r="V46" s="103"/>
      <c r="W46" s="65"/>
    </row>
    <row r="47" spans="1:28" x14ac:dyDescent="0.3">
      <c r="A47" s="212">
        <v>45</v>
      </c>
      <c r="B47" s="77"/>
      <c r="C47" s="77" t="s">
        <v>2</v>
      </c>
      <c r="D47" s="212" t="s">
        <v>266</v>
      </c>
      <c r="E47" s="281" t="s">
        <v>349</v>
      </c>
      <c r="F47" s="281" t="s">
        <v>137</v>
      </c>
      <c r="G47" s="198">
        <v>25</v>
      </c>
      <c r="H47" s="198">
        <v>20</v>
      </c>
      <c r="I47" s="281" t="s">
        <v>349</v>
      </c>
      <c r="J47" s="57">
        <f t="shared" si="6"/>
        <v>5</v>
      </c>
      <c r="Q47" s="66"/>
      <c r="U47" s="192"/>
      <c r="V47" s="103"/>
      <c r="W47" s="65"/>
    </row>
    <row r="48" spans="1:28" x14ac:dyDescent="0.3">
      <c r="A48" s="99">
        <v>46</v>
      </c>
      <c r="B48" s="97"/>
      <c r="C48" s="97" t="s">
        <v>3</v>
      </c>
      <c r="D48" s="99" t="s">
        <v>270</v>
      </c>
      <c r="E48" s="97" t="s">
        <v>144</v>
      </c>
      <c r="F48" s="97" t="s">
        <v>553</v>
      </c>
      <c r="G48" s="198">
        <v>25</v>
      </c>
      <c r="H48" s="198">
        <v>23</v>
      </c>
      <c r="I48" s="97" t="s">
        <v>144</v>
      </c>
      <c r="J48" s="57">
        <f t="shared" si="6"/>
        <v>2</v>
      </c>
      <c r="Q48" s="66"/>
      <c r="U48" s="192"/>
      <c r="V48" s="103"/>
      <c r="W48" s="65"/>
    </row>
    <row r="49" spans="1:28" x14ac:dyDescent="0.3">
      <c r="A49" s="76">
        <v>47</v>
      </c>
      <c r="B49" s="3">
        <v>0.39583333333333298</v>
      </c>
      <c r="C49" s="2" t="s">
        <v>0</v>
      </c>
      <c r="D49" s="72" t="s">
        <v>267</v>
      </c>
      <c r="E49" s="65" t="s">
        <v>142</v>
      </c>
      <c r="F49" s="65" t="s">
        <v>125</v>
      </c>
      <c r="G49" s="198">
        <v>25</v>
      </c>
      <c r="H49" s="196">
        <v>16</v>
      </c>
      <c r="I49" s="65" t="s">
        <v>142</v>
      </c>
      <c r="J49" s="57">
        <f t="shared" si="6"/>
        <v>9</v>
      </c>
      <c r="Q49" s="66"/>
      <c r="U49" s="65"/>
      <c r="V49" s="65"/>
      <c r="W49" s="65"/>
    </row>
    <row r="50" spans="1:28" x14ac:dyDescent="0.3">
      <c r="A50" s="76">
        <v>48</v>
      </c>
      <c r="C50" s="2" t="s">
        <v>1</v>
      </c>
      <c r="D50" s="72" t="s">
        <v>267</v>
      </c>
      <c r="E50" s="65" t="s">
        <v>133</v>
      </c>
      <c r="F50" s="65" t="s">
        <v>132</v>
      </c>
      <c r="G50" s="198">
        <v>25</v>
      </c>
      <c r="H50" s="196">
        <v>22</v>
      </c>
      <c r="I50" s="192" t="s">
        <v>133</v>
      </c>
      <c r="J50" s="57">
        <f t="shared" si="6"/>
        <v>3</v>
      </c>
      <c r="Q50" s="66"/>
      <c r="U50" s="104"/>
      <c r="V50" s="65"/>
      <c r="W50" s="65"/>
    </row>
    <row r="51" spans="1:28" x14ac:dyDescent="0.3">
      <c r="A51" s="72">
        <v>49</v>
      </c>
      <c r="C51" s="2" t="s">
        <v>2</v>
      </c>
      <c r="D51" s="72" t="s">
        <v>271</v>
      </c>
      <c r="E51" s="192" t="s">
        <v>514</v>
      </c>
      <c r="F51" s="192" t="s">
        <v>138</v>
      </c>
      <c r="G51" s="198">
        <v>25</v>
      </c>
      <c r="H51" s="196">
        <v>17</v>
      </c>
      <c r="I51" s="192" t="s">
        <v>514</v>
      </c>
      <c r="J51" s="57">
        <f t="shared" si="6"/>
        <v>8</v>
      </c>
      <c r="Q51" s="66"/>
      <c r="U51" s="72"/>
      <c r="V51" s="65"/>
      <c r="W51" s="65"/>
    </row>
    <row r="52" spans="1:28" x14ac:dyDescent="0.3">
      <c r="A52" s="73">
        <v>50</v>
      </c>
      <c r="B52" s="55"/>
      <c r="C52" s="100" t="s">
        <v>3</v>
      </c>
      <c r="D52" s="73" t="s">
        <v>271</v>
      </c>
      <c r="E52" s="67" t="s">
        <v>382</v>
      </c>
      <c r="F52" s="67" t="s">
        <v>517</v>
      </c>
      <c r="G52" s="198">
        <v>25</v>
      </c>
      <c r="H52" s="196">
        <v>20</v>
      </c>
      <c r="I52" s="67" t="s">
        <v>382</v>
      </c>
      <c r="J52" s="57">
        <f t="shared" si="6"/>
        <v>5</v>
      </c>
      <c r="Q52" s="66"/>
      <c r="U52" s="65"/>
      <c r="V52" s="65"/>
      <c r="W52" s="65"/>
    </row>
    <row r="53" spans="1:28" x14ac:dyDescent="0.3">
      <c r="A53" s="79">
        <v>51</v>
      </c>
      <c r="B53" s="78">
        <v>0.41666666666666669</v>
      </c>
      <c r="C53" s="77" t="s">
        <v>0</v>
      </c>
      <c r="D53" s="212" t="s">
        <v>265</v>
      </c>
      <c r="E53" s="77" t="s">
        <v>130</v>
      </c>
      <c r="F53" s="77" t="s">
        <v>227</v>
      </c>
      <c r="G53" s="198">
        <v>25</v>
      </c>
      <c r="H53" s="196">
        <v>20</v>
      </c>
      <c r="I53" s="77" t="s">
        <v>130</v>
      </c>
      <c r="J53" s="57">
        <f t="shared" si="6"/>
        <v>5</v>
      </c>
      <c r="Q53" s="66"/>
      <c r="U53" s="65"/>
      <c r="V53" s="65"/>
      <c r="W53" s="65"/>
    </row>
    <row r="54" spans="1:28" x14ac:dyDescent="0.3">
      <c r="A54" s="79">
        <v>52</v>
      </c>
      <c r="B54" s="77"/>
      <c r="C54" s="77" t="s">
        <v>1</v>
      </c>
      <c r="D54" s="212" t="s">
        <v>265</v>
      </c>
      <c r="E54" s="281" t="s">
        <v>140</v>
      </c>
      <c r="F54" s="281" t="s">
        <v>521</v>
      </c>
      <c r="G54" s="198">
        <v>25</v>
      </c>
      <c r="H54" s="196">
        <v>21</v>
      </c>
      <c r="I54" s="77" t="s">
        <v>521</v>
      </c>
      <c r="J54" s="57">
        <f t="shared" si="6"/>
        <v>4</v>
      </c>
      <c r="K54" s="65"/>
      <c r="L54" s="65"/>
      <c r="M54" s="65"/>
      <c r="N54" s="65"/>
      <c r="O54" s="65"/>
      <c r="P54" s="65"/>
      <c r="Q54" s="66"/>
    </row>
    <row r="55" spans="1:28" x14ac:dyDescent="0.3">
      <c r="A55" s="212">
        <v>53</v>
      </c>
      <c r="B55" s="77"/>
      <c r="C55" s="77" t="s">
        <v>2</v>
      </c>
      <c r="D55" s="212" t="s">
        <v>269</v>
      </c>
      <c r="E55" s="281" t="s">
        <v>351</v>
      </c>
      <c r="F55" s="281" t="s">
        <v>128</v>
      </c>
      <c r="G55" s="198">
        <v>26</v>
      </c>
      <c r="H55" s="196">
        <v>24</v>
      </c>
      <c r="I55" s="281" t="s">
        <v>128</v>
      </c>
      <c r="J55" s="57">
        <f t="shared" si="6"/>
        <v>2</v>
      </c>
      <c r="K55" s="65"/>
      <c r="L55" s="65"/>
      <c r="M55" s="65"/>
      <c r="N55" s="65"/>
      <c r="O55" s="65"/>
      <c r="P55" s="65"/>
      <c r="Q55" s="66"/>
    </row>
    <row r="56" spans="1:28" x14ac:dyDescent="0.3">
      <c r="A56" s="99">
        <v>54</v>
      </c>
      <c r="B56" s="97"/>
      <c r="C56" s="97" t="s">
        <v>3</v>
      </c>
      <c r="D56" s="99" t="s">
        <v>269</v>
      </c>
      <c r="E56" s="97" t="s">
        <v>226</v>
      </c>
      <c r="F56" s="97" t="s">
        <v>122</v>
      </c>
      <c r="G56" s="198">
        <v>25</v>
      </c>
      <c r="H56" s="196">
        <v>21</v>
      </c>
      <c r="I56" s="97" t="s">
        <v>226</v>
      </c>
      <c r="J56" s="57">
        <f t="shared" si="6"/>
        <v>4</v>
      </c>
      <c r="K56" s="65"/>
      <c r="L56" s="65"/>
      <c r="M56" s="65"/>
      <c r="N56" s="65"/>
      <c r="O56" s="65"/>
      <c r="P56" s="65"/>
      <c r="Q56" s="66"/>
    </row>
    <row r="57" spans="1:28" x14ac:dyDescent="0.3">
      <c r="D57" s="65"/>
      <c r="E57" s="66"/>
      <c r="F57" s="66"/>
      <c r="H57" s="66"/>
      <c r="I57" s="66"/>
      <c r="K57" s="65"/>
      <c r="L57" s="65"/>
      <c r="M57" s="65"/>
      <c r="N57" s="65"/>
      <c r="O57" s="65"/>
      <c r="P57" s="65"/>
      <c r="Q57" s="66"/>
      <c r="Z57" s="65"/>
      <c r="AA57" s="65"/>
      <c r="AB57" s="65"/>
    </row>
    <row r="58" spans="1:28" x14ac:dyDescent="0.3">
      <c r="H58" s="66"/>
      <c r="I58" s="66"/>
      <c r="J58" s="66"/>
      <c r="K58" s="65"/>
      <c r="L58" s="65"/>
      <c r="M58" s="65"/>
      <c r="N58" s="65"/>
      <c r="O58" s="65"/>
      <c r="P58" s="65"/>
      <c r="Q58" s="66"/>
    </row>
    <row r="59" spans="1:28" x14ac:dyDescent="0.3">
      <c r="H59" s="66"/>
      <c r="J59" s="66"/>
      <c r="K59" s="65"/>
      <c r="L59" s="65"/>
      <c r="M59" s="65"/>
      <c r="N59" s="65"/>
      <c r="O59" s="65"/>
      <c r="P59" s="65"/>
      <c r="Q59" s="66"/>
    </row>
    <row r="60" spans="1:28" x14ac:dyDescent="0.3">
      <c r="H60" s="66"/>
      <c r="I60" s="66"/>
      <c r="J60" s="66"/>
      <c r="K60" s="65"/>
      <c r="L60" s="65"/>
      <c r="M60" s="65"/>
      <c r="N60" s="65"/>
      <c r="O60" s="65"/>
      <c r="P60" s="65"/>
      <c r="Q60" s="66"/>
    </row>
    <row r="61" spans="1:28" x14ac:dyDescent="0.3">
      <c r="H61" s="66"/>
      <c r="I61" s="66"/>
      <c r="J61" s="66"/>
      <c r="K61" s="65"/>
      <c r="L61" s="65"/>
      <c r="M61" s="65"/>
      <c r="N61" s="65"/>
      <c r="O61" s="65"/>
      <c r="P61" s="65"/>
      <c r="Q61" s="66"/>
    </row>
    <row r="62" spans="1:28" x14ac:dyDescent="0.3">
      <c r="H62" s="66"/>
      <c r="I62" s="66"/>
      <c r="J62" s="66"/>
      <c r="K62" s="65"/>
      <c r="L62" s="65"/>
      <c r="M62" s="65"/>
      <c r="N62" s="65"/>
      <c r="O62" s="65"/>
      <c r="P62" s="65"/>
      <c r="Q62" s="66"/>
    </row>
    <row r="63" spans="1:28" x14ac:dyDescent="0.3">
      <c r="H63" s="66"/>
      <c r="I63" s="66"/>
      <c r="J63" s="66"/>
      <c r="K63" s="65"/>
      <c r="L63" s="65"/>
      <c r="M63" s="65"/>
      <c r="N63" s="65"/>
      <c r="O63" s="65"/>
      <c r="P63" s="65"/>
      <c r="Q63" s="66"/>
    </row>
    <row r="64" spans="1:28" x14ac:dyDescent="0.3">
      <c r="D64" s="66"/>
      <c r="E64" s="66"/>
      <c r="F64" s="66"/>
      <c r="H64" s="66"/>
      <c r="I64" s="66"/>
      <c r="J64" s="66"/>
      <c r="K64" s="65"/>
      <c r="L64" s="65"/>
      <c r="M64" s="65"/>
      <c r="N64" s="65"/>
      <c r="O64" s="65"/>
      <c r="P64" s="65"/>
      <c r="Q64" s="66"/>
    </row>
    <row r="65" spans="4:17" x14ac:dyDescent="0.3">
      <c r="D65" s="66"/>
      <c r="E65" s="66"/>
      <c r="F65" s="66"/>
      <c r="H65" s="66"/>
      <c r="I65" s="66"/>
      <c r="J65" s="66"/>
      <c r="K65" s="65"/>
      <c r="L65" s="65"/>
      <c r="M65" s="65"/>
      <c r="N65" s="65"/>
      <c r="O65" s="65"/>
      <c r="P65" s="65"/>
      <c r="Q65" s="66"/>
    </row>
    <row r="66" spans="4:17" x14ac:dyDescent="0.3">
      <c r="D66" s="66"/>
      <c r="E66" s="66"/>
      <c r="F66" s="66"/>
      <c r="H66" s="66"/>
      <c r="I66" s="66"/>
      <c r="J66" s="66"/>
      <c r="K66" s="65"/>
      <c r="L66" s="65"/>
      <c r="M66" s="65"/>
      <c r="N66" s="65"/>
      <c r="O66" s="65"/>
      <c r="P66" s="65"/>
      <c r="Q66" s="66"/>
    </row>
    <row r="67" spans="4:17" x14ac:dyDescent="0.3">
      <c r="D67" s="66"/>
      <c r="E67" s="66"/>
      <c r="F67" s="66"/>
      <c r="H67" s="66"/>
      <c r="I67" s="66"/>
      <c r="J67" s="66"/>
      <c r="K67" s="65"/>
      <c r="L67" s="65"/>
      <c r="M67" s="65"/>
      <c r="N67" s="65"/>
      <c r="O67" s="65"/>
      <c r="P67" s="65"/>
      <c r="Q67" s="66"/>
    </row>
    <row r="68" spans="4:17" x14ac:dyDescent="0.3">
      <c r="D68" s="66"/>
      <c r="E68" s="66"/>
      <c r="F68" s="66"/>
      <c r="H68" s="66"/>
      <c r="I68" s="66"/>
      <c r="J68" s="66"/>
      <c r="K68" s="65"/>
      <c r="L68" s="65"/>
      <c r="M68" s="65"/>
      <c r="N68" s="65"/>
      <c r="O68" s="65"/>
      <c r="P68" s="65"/>
      <c r="Q68" s="66"/>
    </row>
    <row r="69" spans="4:17" x14ac:dyDescent="0.3">
      <c r="D69" s="66"/>
      <c r="E69" s="66"/>
      <c r="F69" s="66"/>
      <c r="H69" s="66"/>
      <c r="I69" s="66"/>
      <c r="J69" s="66"/>
      <c r="K69" s="65"/>
      <c r="L69" s="65"/>
      <c r="M69" s="65"/>
      <c r="N69" s="65"/>
      <c r="O69" s="65"/>
      <c r="P69" s="65"/>
      <c r="Q69" s="66"/>
    </row>
    <row r="70" spans="4:17" x14ac:dyDescent="0.3">
      <c r="D70" s="66"/>
      <c r="E70" s="66"/>
      <c r="F70" s="66"/>
      <c r="H70" s="66"/>
      <c r="I70" s="66"/>
      <c r="J70" s="66"/>
      <c r="K70" s="65"/>
      <c r="L70" s="65"/>
      <c r="M70" s="65"/>
      <c r="N70" s="65"/>
      <c r="O70" s="65"/>
      <c r="P70" s="65"/>
      <c r="Q70" s="66"/>
    </row>
    <row r="71" spans="4:17" x14ac:dyDescent="0.3">
      <c r="D71" s="66"/>
      <c r="E71" s="66"/>
      <c r="F71" s="66"/>
      <c r="H71" s="66"/>
      <c r="I71" s="66"/>
      <c r="J71" s="66"/>
      <c r="K71" s="65"/>
      <c r="L71" s="65"/>
      <c r="M71" s="65"/>
      <c r="N71" s="65"/>
      <c r="O71" s="65"/>
      <c r="P71" s="65"/>
      <c r="Q71" s="66"/>
    </row>
    <row r="72" spans="4:17" x14ac:dyDescent="0.3">
      <c r="D72" s="66"/>
      <c r="E72" s="66"/>
      <c r="F72" s="66"/>
      <c r="H72" s="66"/>
      <c r="I72" s="66"/>
      <c r="J72" s="66"/>
      <c r="K72" s="65"/>
      <c r="L72" s="65"/>
      <c r="M72" s="65"/>
      <c r="N72" s="65"/>
      <c r="O72" s="65"/>
      <c r="P72" s="65"/>
      <c r="Q72" s="66"/>
    </row>
    <row r="73" spans="4:17" x14ac:dyDescent="0.3">
      <c r="D73" s="66"/>
      <c r="E73" s="66"/>
      <c r="F73" s="66"/>
      <c r="H73" s="66"/>
      <c r="I73" s="66"/>
      <c r="J73" s="66"/>
      <c r="K73" s="65"/>
      <c r="L73" s="65"/>
      <c r="M73" s="65"/>
      <c r="N73" s="65"/>
      <c r="O73" s="65"/>
      <c r="P73" s="65"/>
      <c r="Q73" s="66"/>
    </row>
    <row r="74" spans="4:17" x14ac:dyDescent="0.3">
      <c r="D74" s="66"/>
      <c r="E74" s="66"/>
      <c r="F74" s="66"/>
      <c r="H74" s="66"/>
      <c r="I74" s="66"/>
      <c r="J74" s="66"/>
      <c r="K74" s="65"/>
      <c r="L74" s="65"/>
      <c r="M74" s="65"/>
      <c r="N74" s="65"/>
      <c r="O74" s="65"/>
      <c r="P74" s="65"/>
      <c r="Q74" s="66"/>
    </row>
    <row r="75" spans="4:17" x14ac:dyDescent="0.3">
      <c r="H75" s="66"/>
      <c r="I75" s="66"/>
      <c r="J75" s="66"/>
      <c r="K75" s="65"/>
      <c r="L75" s="65"/>
      <c r="M75" s="65"/>
      <c r="N75" s="65"/>
      <c r="O75" s="65"/>
      <c r="P75" s="65"/>
      <c r="Q75" s="66"/>
    </row>
    <row r="76" spans="4:17" x14ac:dyDescent="0.3">
      <c r="H76" s="66"/>
      <c r="I76" s="66"/>
      <c r="J76" s="66"/>
      <c r="K76" s="65"/>
      <c r="L76" s="65"/>
      <c r="M76" s="65"/>
      <c r="N76" s="65"/>
      <c r="O76" s="65"/>
      <c r="P76" s="65"/>
      <c r="Q76" s="66"/>
    </row>
    <row r="77" spans="4:17" x14ac:dyDescent="0.3">
      <c r="H77" s="66"/>
      <c r="I77" s="66"/>
      <c r="J77" s="66"/>
      <c r="K77" s="65"/>
      <c r="L77" s="65"/>
      <c r="M77" s="65"/>
      <c r="N77" s="65"/>
      <c r="O77" s="65"/>
      <c r="P77" s="65"/>
      <c r="Q77" s="66"/>
    </row>
    <row r="78" spans="4:17" x14ac:dyDescent="0.3">
      <c r="H78" s="66"/>
      <c r="I78" s="66"/>
      <c r="J78" s="66"/>
      <c r="K78" s="65"/>
      <c r="L78" s="65"/>
      <c r="M78" s="65"/>
      <c r="N78" s="65"/>
      <c r="O78" s="65"/>
      <c r="P78" s="65"/>
      <c r="Q78" s="66"/>
    </row>
    <row r="79" spans="4:17" x14ac:dyDescent="0.3">
      <c r="H79" s="66"/>
      <c r="I79" s="66"/>
      <c r="J79" s="66"/>
      <c r="K79" s="65"/>
      <c r="L79" s="65"/>
      <c r="M79" s="65"/>
      <c r="N79" s="65"/>
      <c r="O79" s="65"/>
      <c r="P79" s="65"/>
      <c r="Q79" s="66"/>
    </row>
    <row r="80" spans="4:17" x14ac:dyDescent="0.3">
      <c r="H80" s="66"/>
      <c r="I80" s="66"/>
      <c r="J80" s="66"/>
      <c r="K80" s="65"/>
      <c r="L80" s="65"/>
      <c r="M80" s="65"/>
      <c r="N80" s="65"/>
      <c r="O80" s="65"/>
      <c r="P80" s="65"/>
      <c r="Q80" s="66"/>
    </row>
    <row r="81" spans="8:17" x14ac:dyDescent="0.3">
      <c r="H81" s="66"/>
      <c r="I81" s="66"/>
      <c r="J81" s="66"/>
      <c r="K81" s="65"/>
      <c r="L81" s="65"/>
      <c r="M81" s="65"/>
      <c r="N81" s="65"/>
      <c r="O81" s="65"/>
      <c r="P81" s="65"/>
      <c r="Q81" s="66"/>
    </row>
    <row r="82" spans="8:17" x14ac:dyDescent="0.3">
      <c r="H82" s="66"/>
      <c r="I82" s="66"/>
      <c r="J82" s="66"/>
      <c r="K82" s="65"/>
      <c r="L82" s="65"/>
      <c r="M82" s="65"/>
      <c r="N82" s="65"/>
      <c r="O82" s="65"/>
      <c r="P82" s="65"/>
      <c r="Q82" s="66"/>
    </row>
    <row r="83" spans="8:17" x14ac:dyDescent="0.3">
      <c r="H83" s="66"/>
      <c r="I83" s="66"/>
      <c r="J83" s="66"/>
      <c r="K83" s="65"/>
      <c r="L83" s="65"/>
      <c r="M83" s="65"/>
      <c r="N83" s="65"/>
      <c r="O83" s="65"/>
      <c r="P83" s="65"/>
      <c r="Q83" s="66"/>
    </row>
    <row r="84" spans="8:17" x14ac:dyDescent="0.3">
      <c r="H84" s="66"/>
      <c r="I84" s="66"/>
      <c r="J84" s="66"/>
      <c r="K84" s="65"/>
      <c r="L84" s="65"/>
      <c r="M84" s="65"/>
      <c r="N84" s="65"/>
      <c r="O84" s="65"/>
      <c r="P84" s="65"/>
      <c r="Q84" s="66"/>
    </row>
    <row r="85" spans="8:17" x14ac:dyDescent="0.3">
      <c r="H85" s="66"/>
      <c r="I85" s="66"/>
      <c r="J85" s="66"/>
      <c r="K85" s="65"/>
      <c r="L85" s="65"/>
      <c r="M85" s="65"/>
      <c r="N85" s="65"/>
      <c r="O85" s="65"/>
      <c r="P85" s="65"/>
      <c r="Q85" s="66"/>
    </row>
    <row r="86" spans="8:17" x14ac:dyDescent="0.3">
      <c r="H86" s="66"/>
      <c r="I86" s="66"/>
      <c r="J86" s="66"/>
      <c r="K86" s="65"/>
      <c r="L86" s="65"/>
      <c r="M86" s="65"/>
      <c r="N86" s="65"/>
      <c r="O86" s="65"/>
      <c r="P86" s="65"/>
      <c r="Q86" s="66"/>
    </row>
    <row r="87" spans="8:17" x14ac:dyDescent="0.3">
      <c r="H87" s="66"/>
      <c r="I87" s="66"/>
      <c r="J87" s="66"/>
      <c r="K87" s="65"/>
      <c r="L87" s="65"/>
      <c r="M87" s="65"/>
      <c r="N87" s="65"/>
      <c r="O87" s="65"/>
      <c r="P87" s="65"/>
      <c r="Q87" s="66"/>
    </row>
    <row r="88" spans="8:17" x14ac:dyDescent="0.3">
      <c r="H88" s="66"/>
      <c r="I88" s="66"/>
      <c r="J88" s="66"/>
      <c r="K88" s="65"/>
      <c r="L88" s="65"/>
      <c r="M88" s="65"/>
      <c r="N88" s="65"/>
      <c r="O88" s="65"/>
      <c r="P88" s="65"/>
      <c r="Q88" s="66"/>
    </row>
    <row r="89" spans="8:17" x14ac:dyDescent="0.3">
      <c r="H89" s="66"/>
      <c r="I89" s="66"/>
      <c r="J89" s="66"/>
      <c r="K89" s="65"/>
      <c r="L89" s="65"/>
      <c r="M89" s="65"/>
      <c r="N89" s="65"/>
      <c r="O89" s="65"/>
      <c r="P89" s="65"/>
      <c r="Q89" s="66"/>
    </row>
    <row r="90" spans="8:17" x14ac:dyDescent="0.3">
      <c r="H90" s="66"/>
      <c r="I90" s="66"/>
      <c r="J90" s="66"/>
      <c r="K90" s="65"/>
      <c r="L90" s="65"/>
      <c r="M90" s="65"/>
      <c r="N90" s="65"/>
      <c r="O90" s="65"/>
      <c r="P90" s="65"/>
      <c r="Q90" s="66"/>
    </row>
    <row r="91" spans="8:17" x14ac:dyDescent="0.3">
      <c r="H91" s="66"/>
      <c r="I91" s="66"/>
      <c r="J91" s="66"/>
      <c r="K91" s="65"/>
      <c r="L91" s="65"/>
      <c r="M91" s="65"/>
      <c r="N91" s="65"/>
      <c r="O91" s="65"/>
      <c r="P91" s="65"/>
      <c r="Q91" s="66"/>
    </row>
    <row r="92" spans="8:17" x14ac:dyDescent="0.3">
      <c r="H92" s="66"/>
      <c r="I92" s="66"/>
      <c r="J92" s="66"/>
      <c r="K92" s="65"/>
      <c r="L92" s="65"/>
      <c r="M92" s="65"/>
      <c r="N92" s="65"/>
      <c r="O92" s="65"/>
      <c r="P92" s="65"/>
      <c r="Q92" s="66"/>
    </row>
    <row r="93" spans="8:17" x14ac:dyDescent="0.3">
      <c r="H93" s="66"/>
      <c r="I93" s="66"/>
      <c r="J93" s="66"/>
      <c r="K93" s="65"/>
      <c r="L93" s="65"/>
      <c r="M93" s="65"/>
      <c r="N93" s="65"/>
      <c r="O93" s="65"/>
      <c r="P93" s="65"/>
      <c r="Q93" s="66"/>
    </row>
    <row r="94" spans="8:17" x14ac:dyDescent="0.3">
      <c r="H94" s="66"/>
      <c r="I94" s="66"/>
      <c r="J94" s="66"/>
      <c r="K94" s="65"/>
      <c r="L94" s="65"/>
      <c r="M94" s="65"/>
      <c r="N94" s="65"/>
      <c r="O94" s="65"/>
      <c r="P94" s="65"/>
      <c r="Q94" s="66"/>
    </row>
    <row r="95" spans="8:17" x14ac:dyDescent="0.3">
      <c r="H95" s="66"/>
      <c r="I95" s="66"/>
      <c r="J95" s="66"/>
      <c r="Q95" s="66"/>
    </row>
    <row r="96" spans="8:17" x14ac:dyDescent="0.3">
      <c r="H96" s="66"/>
      <c r="I96" s="66"/>
      <c r="J96" s="66"/>
      <c r="Q96" s="66"/>
    </row>
    <row r="97" spans="8:10" x14ac:dyDescent="0.3">
      <c r="H97" s="66"/>
      <c r="I97" s="66"/>
      <c r="J97" s="66"/>
    </row>
    <row r="98" spans="8:10" x14ac:dyDescent="0.3">
      <c r="H98" s="66"/>
      <c r="I98" s="66"/>
      <c r="J98" s="66"/>
    </row>
    <row r="99" spans="8:10" x14ac:dyDescent="0.3">
      <c r="H99" s="66"/>
      <c r="I99" s="66"/>
      <c r="J99" s="66"/>
    </row>
    <row r="100" spans="8:10" x14ac:dyDescent="0.3">
      <c r="H100" s="66"/>
      <c r="I100" s="66"/>
      <c r="J100" s="66"/>
    </row>
    <row r="101" spans="8:10" x14ac:dyDescent="0.3">
      <c r="H101" s="66"/>
      <c r="I101" s="66"/>
      <c r="J101" s="66"/>
    </row>
    <row r="102" spans="8:10" x14ac:dyDescent="0.3">
      <c r="H102" s="66"/>
      <c r="I102" s="66"/>
      <c r="J102" s="66"/>
    </row>
  </sheetData>
  <sortState xmlns:xlrd2="http://schemas.microsoft.com/office/spreadsheetml/2017/richdata2" ref="M27:O34">
    <sortCondition descending="1" ref="N27:N34"/>
  </sortState>
  <mergeCells count="1">
    <mergeCell ref="G1:H1"/>
  </mergeCells>
  <phoneticPr fontId="27" type="noConversion"/>
  <pageMargins left="0.2" right="0.2" top="0.75" bottom="0.25" header="0.3" footer="0.3"/>
  <pageSetup scale="83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2"/>
  <dimension ref="A1:T39"/>
  <sheetViews>
    <sheetView workbookViewId="0">
      <selection activeCell="T26" sqref="T26"/>
    </sheetView>
  </sheetViews>
  <sheetFormatPr defaultRowHeight="14.4" x14ac:dyDescent="0.3"/>
  <cols>
    <col min="1" max="1" width="10.109375" customWidth="1"/>
    <col min="11" max="11" width="9.109375" customWidth="1"/>
    <col min="18" max="18" width="16.6640625" customWidth="1"/>
    <col min="19" max="19" width="12.44140625" customWidth="1"/>
    <col min="20" max="20" width="12.5546875" customWidth="1"/>
  </cols>
  <sheetData>
    <row r="1" spans="1:12" x14ac:dyDescent="0.3">
      <c r="A1" s="17" t="s">
        <v>152</v>
      </c>
      <c r="B1" s="1"/>
      <c r="C1" s="1"/>
    </row>
    <row r="3" spans="1:12" s="57" customFormat="1" x14ac:dyDescent="0.3">
      <c r="A3" s="4" t="s">
        <v>22</v>
      </c>
      <c r="B3" s="4" t="s">
        <v>154</v>
      </c>
    </row>
    <row r="4" spans="1:12" s="57" customFormat="1" x14ac:dyDescent="0.3">
      <c r="A4" s="4"/>
      <c r="B4" s="4" t="s">
        <v>155</v>
      </c>
    </row>
    <row r="5" spans="1:12" s="57" customFormat="1" x14ac:dyDescent="0.3">
      <c r="A5" s="4"/>
      <c r="B5" s="84" t="s">
        <v>156</v>
      </c>
    </row>
    <row r="6" spans="1:12" ht="15" thickBot="1" x14ac:dyDescent="0.35">
      <c r="A6" s="193" t="s">
        <v>26</v>
      </c>
      <c r="B6" s="193"/>
      <c r="C6" s="193"/>
      <c r="D6" s="193"/>
      <c r="E6" s="193"/>
      <c r="F6" s="193" t="s">
        <v>26</v>
      </c>
    </row>
    <row r="7" spans="1:12" ht="15" thickBot="1" x14ac:dyDescent="0.35">
      <c r="A7" s="193" t="s">
        <v>265</v>
      </c>
      <c r="B7" s="213">
        <v>1</v>
      </c>
      <c r="C7" s="223">
        <v>2</v>
      </c>
      <c r="D7" s="223">
        <v>3</v>
      </c>
      <c r="E7" s="224">
        <v>4</v>
      </c>
      <c r="F7" s="193" t="s">
        <v>269</v>
      </c>
      <c r="G7" s="225">
        <v>5</v>
      </c>
      <c r="H7" s="215">
        <v>6</v>
      </c>
      <c r="I7" s="214">
        <v>7</v>
      </c>
      <c r="J7" s="218">
        <v>8</v>
      </c>
      <c r="L7" s="190" t="s">
        <v>285</v>
      </c>
    </row>
    <row r="8" spans="1:12" ht="15" thickBot="1" x14ac:dyDescent="0.35">
      <c r="A8" s="193"/>
      <c r="B8" s="21"/>
      <c r="C8" s="21"/>
      <c r="D8" s="21"/>
      <c r="E8" s="21"/>
      <c r="F8" s="193"/>
      <c r="G8" s="65"/>
      <c r="H8" s="65"/>
      <c r="I8" s="64"/>
      <c r="J8" s="64"/>
      <c r="K8" s="22"/>
      <c r="L8" s="57"/>
    </row>
    <row r="9" spans="1:12" ht="15" thickBot="1" x14ac:dyDescent="0.35">
      <c r="A9" s="193" t="s">
        <v>355</v>
      </c>
      <c r="B9" s="217">
        <v>9</v>
      </c>
      <c r="C9" s="214">
        <v>10</v>
      </c>
      <c r="D9" s="214">
        <v>11</v>
      </c>
      <c r="E9" s="218">
        <v>12</v>
      </c>
      <c r="F9" s="193" t="s">
        <v>270</v>
      </c>
      <c r="G9" s="217">
        <v>13</v>
      </c>
      <c r="H9" s="214">
        <v>14</v>
      </c>
      <c r="I9" s="214">
        <v>15</v>
      </c>
      <c r="J9" s="218">
        <v>16</v>
      </c>
      <c r="L9" s="190" t="s">
        <v>286</v>
      </c>
    </row>
    <row r="10" spans="1:12" ht="15" thickBot="1" x14ac:dyDescent="0.35">
      <c r="A10" s="193"/>
      <c r="B10" s="64"/>
      <c r="C10" s="64"/>
      <c r="D10" s="64"/>
      <c r="E10" s="64"/>
      <c r="F10" s="193"/>
      <c r="G10" s="64"/>
      <c r="H10" s="64"/>
      <c r="I10" s="64"/>
      <c r="J10" s="64"/>
      <c r="K10" s="22"/>
    </row>
    <row r="11" spans="1:12" ht="15" thickBot="1" x14ac:dyDescent="0.35">
      <c r="A11" s="193" t="s">
        <v>267</v>
      </c>
      <c r="B11" s="217">
        <v>17</v>
      </c>
      <c r="C11" s="214">
        <v>18</v>
      </c>
      <c r="D11" s="214">
        <v>19</v>
      </c>
      <c r="E11" s="218">
        <v>20</v>
      </c>
      <c r="F11" s="193" t="s">
        <v>271</v>
      </c>
      <c r="G11" s="217">
        <v>21</v>
      </c>
      <c r="H11" s="214">
        <v>22</v>
      </c>
      <c r="I11" s="214">
        <v>23</v>
      </c>
      <c r="J11" s="218">
        <v>24</v>
      </c>
      <c r="L11" s="190" t="s">
        <v>287</v>
      </c>
    </row>
    <row r="12" spans="1:12" ht="15" thickBot="1" x14ac:dyDescent="0.35">
      <c r="A12" s="23"/>
      <c r="B12" s="64"/>
      <c r="C12" s="64"/>
      <c r="D12" s="64"/>
      <c r="E12" s="64"/>
      <c r="F12" s="23"/>
      <c r="G12" s="64"/>
      <c r="H12" s="64"/>
      <c r="I12" s="64"/>
      <c r="J12" s="64"/>
      <c r="K12" s="22"/>
    </row>
    <row r="13" spans="1:12" ht="15" thickBot="1" x14ac:dyDescent="0.35">
      <c r="A13" s="193" t="s">
        <v>268</v>
      </c>
      <c r="B13" s="217">
        <v>25</v>
      </c>
      <c r="C13" s="214">
        <v>26</v>
      </c>
      <c r="D13" s="214">
        <v>27</v>
      </c>
      <c r="E13" s="218">
        <v>28</v>
      </c>
      <c r="F13" s="193" t="s">
        <v>272</v>
      </c>
      <c r="G13" s="217">
        <v>29</v>
      </c>
      <c r="H13" s="214">
        <v>30</v>
      </c>
      <c r="I13" s="214">
        <v>31</v>
      </c>
      <c r="J13" s="218">
        <v>32</v>
      </c>
      <c r="L13" s="190" t="s">
        <v>288</v>
      </c>
    </row>
    <row r="16" spans="1:12" x14ac:dyDescent="0.3">
      <c r="A16" s="4" t="s">
        <v>20</v>
      </c>
      <c r="B16" s="4" t="s">
        <v>289</v>
      </c>
    </row>
    <row r="17" spans="1:20" s="57" customFormat="1" x14ac:dyDescent="0.3">
      <c r="A17" s="4"/>
      <c r="B17" s="4" t="s">
        <v>153</v>
      </c>
    </row>
    <row r="18" spans="1:20" x14ac:dyDescent="0.3">
      <c r="B18" t="s">
        <v>19</v>
      </c>
    </row>
    <row r="19" spans="1:20" x14ac:dyDescent="0.3">
      <c r="B19" t="s">
        <v>45</v>
      </c>
    </row>
    <row r="20" spans="1:20" ht="15" thickBot="1" x14ac:dyDescent="0.35">
      <c r="B20" s="193" t="s">
        <v>26</v>
      </c>
      <c r="C20" s="193"/>
      <c r="D20" s="193"/>
      <c r="E20" s="193"/>
      <c r="F20" s="193"/>
      <c r="G20" s="193" t="s">
        <v>26</v>
      </c>
      <c r="M20" t="s">
        <v>27</v>
      </c>
    </row>
    <row r="21" spans="1:20" ht="15" thickBot="1" x14ac:dyDescent="0.35">
      <c r="A21" s="57" t="s">
        <v>111</v>
      </c>
      <c r="B21" s="193" t="s">
        <v>265</v>
      </c>
      <c r="C21" s="213">
        <v>1</v>
      </c>
      <c r="D21" s="214">
        <v>2</v>
      </c>
      <c r="E21" s="215">
        <v>3</v>
      </c>
      <c r="F21" s="216">
        <v>4</v>
      </c>
      <c r="G21" s="193" t="s">
        <v>269</v>
      </c>
      <c r="H21" s="222">
        <v>5</v>
      </c>
      <c r="I21" s="223">
        <v>6</v>
      </c>
      <c r="J21" s="223">
        <v>7</v>
      </c>
      <c r="K21" s="224">
        <v>8</v>
      </c>
      <c r="M21" s="190" t="s">
        <v>273</v>
      </c>
    </row>
    <row r="22" spans="1:20" ht="15" thickBot="1" x14ac:dyDescent="0.35">
      <c r="B22" s="193"/>
      <c r="C22" s="21"/>
      <c r="D22" s="21"/>
      <c r="E22" s="21"/>
      <c r="F22" s="21"/>
      <c r="G22" s="193"/>
      <c r="H22" s="21"/>
      <c r="I22" s="21"/>
      <c r="J22" s="21"/>
      <c r="K22" s="21"/>
    </row>
    <row r="23" spans="1:20" ht="15" thickBot="1" x14ac:dyDescent="0.35">
      <c r="A23" t="s">
        <v>23</v>
      </c>
      <c r="B23" s="193" t="s">
        <v>355</v>
      </c>
      <c r="C23" s="219">
        <v>9</v>
      </c>
      <c r="D23" s="220">
        <v>10</v>
      </c>
      <c r="E23" s="220">
        <v>11</v>
      </c>
      <c r="F23" s="221">
        <v>12</v>
      </c>
      <c r="G23" s="193" t="s">
        <v>270</v>
      </c>
      <c r="H23" s="217">
        <v>13</v>
      </c>
      <c r="I23" s="214">
        <v>14</v>
      </c>
      <c r="J23" s="214">
        <v>15</v>
      </c>
      <c r="K23" s="218">
        <v>16</v>
      </c>
      <c r="M23" s="190" t="s">
        <v>356</v>
      </c>
    </row>
    <row r="24" spans="1:20" ht="15" thickBot="1" x14ac:dyDescent="0.35">
      <c r="B24" s="193"/>
      <c r="C24" s="22"/>
      <c r="D24" s="22"/>
      <c r="E24" s="22"/>
      <c r="F24" s="22"/>
      <c r="G24" s="193"/>
      <c r="H24" s="22"/>
      <c r="I24" s="22"/>
      <c r="J24" s="22"/>
      <c r="K24" s="22"/>
    </row>
    <row r="25" spans="1:20" ht="15" thickBot="1" x14ac:dyDescent="0.35">
      <c r="A25" s="57" t="s">
        <v>113</v>
      </c>
      <c r="B25" s="193" t="s">
        <v>267</v>
      </c>
      <c r="C25" s="217">
        <v>17</v>
      </c>
      <c r="D25" s="214">
        <v>18</v>
      </c>
      <c r="E25" s="214">
        <v>19</v>
      </c>
      <c r="F25" s="218">
        <v>20</v>
      </c>
      <c r="G25" s="193" t="s">
        <v>271</v>
      </c>
      <c r="H25" s="217">
        <v>21</v>
      </c>
      <c r="I25" s="214">
        <v>22</v>
      </c>
      <c r="J25" s="214">
        <v>23</v>
      </c>
      <c r="K25" s="218">
        <v>24</v>
      </c>
      <c r="M25" s="190" t="s">
        <v>274</v>
      </c>
    </row>
    <row r="26" spans="1:20" ht="15" thickBot="1" x14ac:dyDescent="0.35">
      <c r="B26" s="23"/>
      <c r="C26" s="22"/>
      <c r="D26" s="22"/>
      <c r="E26" s="22"/>
      <c r="F26" s="22"/>
      <c r="G26" s="23"/>
      <c r="H26" s="22"/>
      <c r="I26" s="22"/>
      <c r="J26" s="22"/>
      <c r="K26" s="22"/>
    </row>
    <row r="27" spans="1:20" ht="15" thickBot="1" x14ac:dyDescent="0.35">
      <c r="A27" t="s">
        <v>18</v>
      </c>
      <c r="B27" s="193" t="s">
        <v>268</v>
      </c>
      <c r="C27" s="217">
        <v>25</v>
      </c>
      <c r="D27" s="214">
        <v>26</v>
      </c>
      <c r="E27" s="214">
        <v>27</v>
      </c>
      <c r="F27" s="218">
        <v>28</v>
      </c>
      <c r="G27" s="193" t="s">
        <v>272</v>
      </c>
      <c r="H27" s="217">
        <v>29</v>
      </c>
      <c r="I27" s="214">
        <v>30</v>
      </c>
      <c r="J27" s="214">
        <v>31</v>
      </c>
      <c r="K27" s="218">
        <v>32</v>
      </c>
      <c r="M27" s="190" t="s">
        <v>275</v>
      </c>
    </row>
    <row r="29" spans="1:20" s="57" customFormat="1" x14ac:dyDescent="0.3">
      <c r="T29" s="190"/>
    </row>
    <row r="30" spans="1:20" x14ac:dyDescent="0.3">
      <c r="A30" s="4" t="s">
        <v>21</v>
      </c>
      <c r="B30" s="4" t="s">
        <v>224</v>
      </c>
    </row>
    <row r="31" spans="1:20" s="57" customFormat="1" x14ac:dyDescent="0.3">
      <c r="A31" s="4"/>
      <c r="B31" s="4" t="s">
        <v>46</v>
      </c>
      <c r="K31" s="190" t="s">
        <v>290</v>
      </c>
    </row>
    <row r="32" spans="1:20" x14ac:dyDescent="0.3">
      <c r="B32" t="s">
        <v>19</v>
      </c>
      <c r="K32" s="190" t="s">
        <v>291</v>
      </c>
    </row>
    <row r="33" spans="1:12" x14ac:dyDescent="0.3">
      <c r="B33" t="s">
        <v>45</v>
      </c>
    </row>
    <row r="34" spans="1:12" x14ac:dyDescent="0.3">
      <c r="B34" t="s">
        <v>28</v>
      </c>
    </row>
    <row r="36" spans="1:12" x14ac:dyDescent="0.3">
      <c r="A36" s="57" t="s">
        <v>111</v>
      </c>
      <c r="B36" s="6">
        <v>1</v>
      </c>
      <c r="C36" s="9">
        <v>2</v>
      </c>
      <c r="D36" s="16" t="s">
        <v>113</v>
      </c>
      <c r="E36" s="10">
        <v>3</v>
      </c>
      <c r="F36" s="19">
        <v>4</v>
      </c>
      <c r="G36" s="16" t="s">
        <v>23</v>
      </c>
      <c r="H36" s="10">
        <v>5</v>
      </c>
      <c r="I36" s="19">
        <v>6</v>
      </c>
      <c r="J36" s="16" t="s">
        <v>18</v>
      </c>
      <c r="K36" s="10">
        <v>7</v>
      </c>
      <c r="L36" s="19">
        <v>8</v>
      </c>
    </row>
    <row r="37" spans="1:12" x14ac:dyDescent="0.3">
      <c r="B37" s="20">
        <v>9</v>
      </c>
      <c r="C37" s="19">
        <v>10</v>
      </c>
      <c r="E37" s="8">
        <v>11</v>
      </c>
      <c r="F37" s="9">
        <v>12</v>
      </c>
      <c r="H37" s="8">
        <v>13</v>
      </c>
      <c r="I37" s="9">
        <v>14</v>
      </c>
      <c r="K37" s="8">
        <v>15</v>
      </c>
      <c r="L37" s="9">
        <v>16</v>
      </c>
    </row>
    <row r="38" spans="1:12" x14ac:dyDescent="0.3">
      <c r="B38" s="20">
        <v>17</v>
      </c>
      <c r="C38" s="7">
        <v>18</v>
      </c>
      <c r="E38" s="8">
        <v>19</v>
      </c>
      <c r="F38" s="9">
        <v>20</v>
      </c>
      <c r="H38" s="8">
        <v>21</v>
      </c>
      <c r="I38" s="9">
        <v>22</v>
      </c>
      <c r="K38" s="8">
        <v>23</v>
      </c>
      <c r="L38" s="9">
        <v>24</v>
      </c>
    </row>
    <row r="39" spans="1:12" x14ac:dyDescent="0.3">
      <c r="B39" s="20">
        <v>25</v>
      </c>
      <c r="C39" s="9">
        <v>26</v>
      </c>
      <c r="E39" s="8">
        <v>27</v>
      </c>
      <c r="F39" s="9">
        <v>28</v>
      </c>
      <c r="H39" s="8">
        <v>29</v>
      </c>
      <c r="I39" s="9">
        <v>30</v>
      </c>
      <c r="K39" s="8">
        <v>31</v>
      </c>
      <c r="L39" s="9">
        <v>32</v>
      </c>
    </row>
  </sheetData>
  <pageMargins left="0.2" right="0.2" top="0.25" bottom="0.25" header="0.3" footer="0.3"/>
  <pageSetup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"/>
  <dimension ref="A1:R50"/>
  <sheetViews>
    <sheetView workbookViewId="0"/>
  </sheetViews>
  <sheetFormatPr defaultRowHeight="14.4" x14ac:dyDescent="0.3"/>
  <cols>
    <col min="1" max="1" width="9.88671875" customWidth="1"/>
    <col min="2" max="2" width="7.109375" customWidth="1"/>
    <col min="6" max="6" width="9.33203125" customWidth="1"/>
    <col min="16" max="16" width="11" customWidth="1"/>
  </cols>
  <sheetData>
    <row r="1" spans="1:18" ht="18" x14ac:dyDescent="0.35">
      <c r="A1" s="52" t="s">
        <v>22</v>
      </c>
      <c r="B1" s="52" t="s">
        <v>42</v>
      </c>
      <c r="K1" s="52" t="s">
        <v>34</v>
      </c>
      <c r="L1" s="53"/>
      <c r="M1" s="54" t="s">
        <v>43</v>
      </c>
      <c r="N1" s="53"/>
      <c r="O1" s="53"/>
    </row>
    <row r="2" spans="1:18" x14ac:dyDescent="0.3">
      <c r="A2" s="4" t="s">
        <v>29</v>
      </c>
      <c r="B2" s="4" t="s">
        <v>30</v>
      </c>
      <c r="C2" s="4" t="s">
        <v>31</v>
      </c>
      <c r="M2" t="s">
        <v>55</v>
      </c>
    </row>
    <row r="3" spans="1:18" x14ac:dyDescent="0.3">
      <c r="A3">
        <v>1</v>
      </c>
      <c r="B3" s="3">
        <v>0.25</v>
      </c>
      <c r="C3" s="2" t="s">
        <v>0</v>
      </c>
      <c r="E3" s="4" t="s">
        <v>6</v>
      </c>
      <c r="N3" s="57" t="s">
        <v>112</v>
      </c>
    </row>
    <row r="4" spans="1:18" x14ac:dyDescent="0.3">
      <c r="A4">
        <v>2</v>
      </c>
      <c r="C4" s="2" t="s">
        <v>1</v>
      </c>
      <c r="E4" t="s">
        <v>44</v>
      </c>
      <c r="K4">
        <v>1</v>
      </c>
      <c r="L4">
        <v>6</v>
      </c>
      <c r="M4" s="2" t="s">
        <v>0</v>
      </c>
    </row>
    <row r="5" spans="1:18" x14ac:dyDescent="0.3">
      <c r="A5">
        <v>3</v>
      </c>
      <c r="C5" s="2" t="s">
        <v>2</v>
      </c>
      <c r="E5" t="s">
        <v>38</v>
      </c>
      <c r="K5">
        <v>2</v>
      </c>
      <c r="M5" s="2" t="s">
        <v>1</v>
      </c>
      <c r="O5" s="57" t="s">
        <v>111</v>
      </c>
      <c r="P5" s="57" t="s">
        <v>113</v>
      </c>
      <c r="Q5" t="s">
        <v>35</v>
      </c>
      <c r="R5" t="s">
        <v>18</v>
      </c>
    </row>
    <row r="6" spans="1:18" x14ac:dyDescent="0.3">
      <c r="A6">
        <v>4</v>
      </c>
      <c r="C6" s="2" t="s">
        <v>3</v>
      </c>
      <c r="E6" s="51">
        <f>(32*3)/2</f>
        <v>48</v>
      </c>
      <c r="H6" s="4" t="s">
        <v>33</v>
      </c>
      <c r="K6">
        <v>3</v>
      </c>
      <c r="L6" s="3">
        <v>0.27083333333333331</v>
      </c>
      <c r="M6" s="2" t="s">
        <v>0</v>
      </c>
      <c r="O6" t="s">
        <v>17</v>
      </c>
      <c r="P6" t="s">
        <v>17</v>
      </c>
      <c r="Q6" t="s">
        <v>17</v>
      </c>
      <c r="R6" t="s">
        <v>17</v>
      </c>
    </row>
    <row r="7" spans="1:18" x14ac:dyDescent="0.3">
      <c r="A7">
        <v>5</v>
      </c>
      <c r="C7" s="18" t="s">
        <v>4</v>
      </c>
      <c r="K7">
        <v>4</v>
      </c>
      <c r="M7" s="2" t="s">
        <v>1</v>
      </c>
      <c r="O7" t="s">
        <v>16</v>
      </c>
      <c r="P7" t="s">
        <v>16</v>
      </c>
      <c r="Q7" t="s">
        <v>16</v>
      </c>
      <c r="R7" t="s">
        <v>16</v>
      </c>
    </row>
    <row r="8" spans="1:18" x14ac:dyDescent="0.3">
      <c r="A8">
        <v>6</v>
      </c>
      <c r="C8" s="18" t="s">
        <v>5</v>
      </c>
      <c r="K8">
        <v>5</v>
      </c>
      <c r="L8">
        <v>7</v>
      </c>
      <c r="M8" s="2" t="s">
        <v>0</v>
      </c>
    </row>
    <row r="9" spans="1:18" x14ac:dyDescent="0.3">
      <c r="A9">
        <v>7</v>
      </c>
      <c r="B9" s="3">
        <v>0.27083333333333331</v>
      </c>
      <c r="C9" s="2" t="s">
        <v>0</v>
      </c>
      <c r="E9" t="s">
        <v>41</v>
      </c>
      <c r="K9">
        <v>6</v>
      </c>
      <c r="M9" s="2" t="s">
        <v>1</v>
      </c>
      <c r="O9" s="4" t="s">
        <v>50</v>
      </c>
    </row>
    <row r="10" spans="1:18" x14ac:dyDescent="0.3">
      <c r="A10">
        <v>8</v>
      </c>
      <c r="C10" s="2" t="s">
        <v>1</v>
      </c>
      <c r="E10" t="s">
        <v>48</v>
      </c>
      <c r="K10">
        <v>7</v>
      </c>
      <c r="L10" s="3">
        <v>0.3125</v>
      </c>
      <c r="M10" s="2" t="s">
        <v>0</v>
      </c>
      <c r="O10" t="s">
        <v>15</v>
      </c>
      <c r="Q10" t="s">
        <v>32</v>
      </c>
    </row>
    <row r="11" spans="1:18" x14ac:dyDescent="0.3">
      <c r="A11">
        <v>9</v>
      </c>
      <c r="C11" s="2" t="s">
        <v>2</v>
      </c>
      <c r="E11" t="s">
        <v>49</v>
      </c>
      <c r="K11">
        <v>8</v>
      </c>
      <c r="M11" s="2" t="s">
        <v>1</v>
      </c>
      <c r="O11" t="s">
        <v>39</v>
      </c>
      <c r="Q11" s="4" t="s">
        <v>53</v>
      </c>
    </row>
    <row r="12" spans="1:18" x14ac:dyDescent="0.3">
      <c r="A12">
        <v>10</v>
      </c>
      <c r="C12" s="2" t="s">
        <v>3</v>
      </c>
      <c r="E12" t="s">
        <v>36</v>
      </c>
      <c r="K12">
        <v>9</v>
      </c>
      <c r="L12">
        <v>8</v>
      </c>
      <c r="M12" s="2" t="s">
        <v>0</v>
      </c>
      <c r="O12" s="51">
        <f>(8*4)/2</f>
        <v>16</v>
      </c>
    </row>
    <row r="13" spans="1:18" x14ac:dyDescent="0.3">
      <c r="A13">
        <v>11</v>
      </c>
      <c r="C13" s="18" t="s">
        <v>4</v>
      </c>
      <c r="E13" t="s">
        <v>37</v>
      </c>
      <c r="K13">
        <v>10</v>
      </c>
      <c r="M13" s="2" t="s">
        <v>1</v>
      </c>
      <c r="O13" t="s">
        <v>54</v>
      </c>
    </row>
    <row r="14" spans="1:18" x14ac:dyDescent="0.3">
      <c r="A14">
        <v>12</v>
      </c>
      <c r="C14" s="18" t="s">
        <v>5</v>
      </c>
      <c r="K14">
        <v>11</v>
      </c>
      <c r="L14" s="3">
        <v>0.35416666666666669</v>
      </c>
      <c r="M14" s="2" t="s">
        <v>0</v>
      </c>
    </row>
    <row r="15" spans="1:18" x14ac:dyDescent="0.3">
      <c r="A15">
        <v>13</v>
      </c>
      <c r="B15" s="3">
        <v>0.29166666666666702</v>
      </c>
      <c r="C15" s="2" t="s">
        <v>0</v>
      </c>
      <c r="E15" t="s">
        <v>51</v>
      </c>
      <c r="K15">
        <v>12</v>
      </c>
      <c r="M15" s="2" t="s">
        <v>1</v>
      </c>
      <c r="O15" t="s">
        <v>40</v>
      </c>
    </row>
    <row r="16" spans="1:18" x14ac:dyDescent="0.3">
      <c r="A16">
        <v>14</v>
      </c>
      <c r="C16" s="2" t="s">
        <v>1</v>
      </c>
      <c r="K16">
        <v>13</v>
      </c>
      <c r="L16">
        <v>9</v>
      </c>
      <c r="M16" s="2" t="s">
        <v>0</v>
      </c>
    </row>
    <row r="17" spans="1:13" x14ac:dyDescent="0.3">
      <c r="A17">
        <v>15</v>
      </c>
      <c r="C17" s="2" t="s">
        <v>2</v>
      </c>
      <c r="K17">
        <v>14</v>
      </c>
      <c r="M17" s="2" t="s">
        <v>1</v>
      </c>
    </row>
    <row r="18" spans="1:13" x14ac:dyDescent="0.3">
      <c r="A18">
        <v>16</v>
      </c>
      <c r="C18" s="2" t="s">
        <v>3</v>
      </c>
      <c r="K18">
        <v>15</v>
      </c>
      <c r="L18" s="3">
        <v>0.39583333333333331</v>
      </c>
      <c r="M18" s="2" t="s">
        <v>0</v>
      </c>
    </row>
    <row r="19" spans="1:13" x14ac:dyDescent="0.3">
      <c r="A19">
        <v>17</v>
      </c>
      <c r="C19" s="18" t="s">
        <v>4</v>
      </c>
      <c r="K19">
        <v>16</v>
      </c>
      <c r="M19" s="2" t="s">
        <v>1</v>
      </c>
    </row>
    <row r="20" spans="1:13" x14ac:dyDescent="0.3">
      <c r="A20">
        <v>18</v>
      </c>
      <c r="C20" s="18" t="s">
        <v>5</v>
      </c>
    </row>
    <row r="21" spans="1:13" x14ac:dyDescent="0.3">
      <c r="A21">
        <v>19</v>
      </c>
      <c r="B21" s="3">
        <v>0.3125</v>
      </c>
      <c r="C21" s="2" t="s">
        <v>0</v>
      </c>
      <c r="J21" s="57" t="s">
        <v>104</v>
      </c>
    </row>
    <row r="22" spans="1:13" x14ac:dyDescent="0.3">
      <c r="A22">
        <v>20</v>
      </c>
      <c r="C22" s="2" t="s">
        <v>1</v>
      </c>
    </row>
    <row r="23" spans="1:13" x14ac:dyDescent="0.3">
      <c r="A23">
        <v>21</v>
      </c>
      <c r="C23" s="2" t="s">
        <v>2</v>
      </c>
    </row>
    <row r="24" spans="1:13" x14ac:dyDescent="0.3">
      <c r="A24">
        <v>22</v>
      </c>
      <c r="C24" s="2" t="s">
        <v>3</v>
      </c>
    </row>
    <row r="25" spans="1:13" x14ac:dyDescent="0.3">
      <c r="A25">
        <v>23</v>
      </c>
      <c r="C25" s="18" t="s">
        <v>4</v>
      </c>
    </row>
    <row r="26" spans="1:13" x14ac:dyDescent="0.3">
      <c r="A26">
        <v>24</v>
      </c>
      <c r="C26" s="18" t="s">
        <v>5</v>
      </c>
    </row>
    <row r="27" spans="1:13" x14ac:dyDescent="0.3">
      <c r="A27">
        <v>25</v>
      </c>
      <c r="B27" s="3">
        <v>0.33333333333333298</v>
      </c>
      <c r="C27" s="2" t="s">
        <v>0</v>
      </c>
    </row>
    <row r="28" spans="1:13" x14ac:dyDescent="0.3">
      <c r="A28">
        <v>26</v>
      </c>
      <c r="C28" s="2" t="s">
        <v>1</v>
      </c>
    </row>
    <row r="29" spans="1:13" x14ac:dyDescent="0.3">
      <c r="A29">
        <v>27</v>
      </c>
      <c r="C29" s="2" t="s">
        <v>2</v>
      </c>
    </row>
    <row r="30" spans="1:13" x14ac:dyDescent="0.3">
      <c r="A30">
        <v>28</v>
      </c>
      <c r="C30" s="2" t="s">
        <v>3</v>
      </c>
    </row>
    <row r="31" spans="1:13" x14ac:dyDescent="0.3">
      <c r="A31">
        <v>29</v>
      </c>
      <c r="C31" s="18" t="s">
        <v>4</v>
      </c>
    </row>
    <row r="32" spans="1:13" x14ac:dyDescent="0.3">
      <c r="A32">
        <v>30</v>
      </c>
      <c r="C32" s="18" t="s">
        <v>5</v>
      </c>
    </row>
    <row r="33" spans="1:5" x14ac:dyDescent="0.3">
      <c r="A33">
        <v>31</v>
      </c>
      <c r="B33" s="3">
        <v>0.35416666666666702</v>
      </c>
      <c r="C33" s="2" t="s">
        <v>0</v>
      </c>
    </row>
    <row r="34" spans="1:5" x14ac:dyDescent="0.3">
      <c r="A34">
        <v>32</v>
      </c>
      <c r="C34" s="2" t="s">
        <v>1</v>
      </c>
    </row>
    <row r="35" spans="1:5" x14ac:dyDescent="0.3">
      <c r="A35">
        <v>33</v>
      </c>
      <c r="C35" s="2" t="s">
        <v>2</v>
      </c>
    </row>
    <row r="36" spans="1:5" x14ac:dyDescent="0.3">
      <c r="A36">
        <v>34</v>
      </c>
      <c r="C36" s="2" t="s">
        <v>3</v>
      </c>
    </row>
    <row r="37" spans="1:5" x14ac:dyDescent="0.3">
      <c r="A37">
        <v>35</v>
      </c>
      <c r="C37" s="18" t="s">
        <v>4</v>
      </c>
      <c r="E37" t="s">
        <v>52</v>
      </c>
    </row>
    <row r="38" spans="1:5" x14ac:dyDescent="0.3">
      <c r="A38">
        <v>36</v>
      </c>
      <c r="C38" s="18" t="s">
        <v>5</v>
      </c>
      <c r="E38" t="s">
        <v>52</v>
      </c>
    </row>
    <row r="39" spans="1:5" x14ac:dyDescent="0.3">
      <c r="A39">
        <v>37</v>
      </c>
      <c r="B39" s="3">
        <v>0.375</v>
      </c>
      <c r="C39" s="2" t="s">
        <v>0</v>
      </c>
    </row>
    <row r="40" spans="1:5" x14ac:dyDescent="0.3">
      <c r="A40">
        <v>38</v>
      </c>
      <c r="C40" s="2" t="s">
        <v>1</v>
      </c>
    </row>
    <row r="41" spans="1:5" x14ac:dyDescent="0.3">
      <c r="A41">
        <v>39</v>
      </c>
      <c r="C41" s="2" t="s">
        <v>2</v>
      </c>
    </row>
    <row r="42" spans="1:5" x14ac:dyDescent="0.3">
      <c r="A42">
        <v>40</v>
      </c>
      <c r="C42" s="2" t="s">
        <v>3</v>
      </c>
    </row>
    <row r="43" spans="1:5" x14ac:dyDescent="0.3">
      <c r="A43">
        <v>41</v>
      </c>
      <c r="B43" s="3">
        <v>0.39583333333333298</v>
      </c>
      <c r="C43" s="2" t="s">
        <v>0</v>
      </c>
    </row>
    <row r="44" spans="1:5" x14ac:dyDescent="0.3">
      <c r="A44">
        <v>42</v>
      </c>
      <c r="C44" s="2" t="s">
        <v>1</v>
      </c>
    </row>
    <row r="45" spans="1:5" x14ac:dyDescent="0.3">
      <c r="A45">
        <v>43</v>
      </c>
      <c r="C45" s="2" t="s">
        <v>2</v>
      </c>
    </row>
    <row r="46" spans="1:5" x14ac:dyDescent="0.3">
      <c r="A46">
        <v>44</v>
      </c>
      <c r="C46" s="2" t="s">
        <v>3</v>
      </c>
    </row>
    <row r="47" spans="1:5" x14ac:dyDescent="0.3">
      <c r="A47">
        <v>45</v>
      </c>
      <c r="B47" s="3">
        <v>0.41666666666666669</v>
      </c>
      <c r="C47" s="2" t="s">
        <v>0</v>
      </c>
    </row>
    <row r="48" spans="1:5" x14ac:dyDescent="0.3">
      <c r="A48">
        <v>46</v>
      </c>
      <c r="C48" s="2" t="s">
        <v>1</v>
      </c>
    </row>
    <row r="49" spans="1:3" x14ac:dyDescent="0.3">
      <c r="A49">
        <v>47</v>
      </c>
      <c r="C49" s="2" t="s">
        <v>2</v>
      </c>
    </row>
    <row r="50" spans="1:3" x14ac:dyDescent="0.3">
      <c r="A50">
        <v>48</v>
      </c>
      <c r="C50" s="2" t="s">
        <v>3</v>
      </c>
    </row>
  </sheetData>
  <pageMargins left="0.7" right="0.7" top="0.25" bottom="0.2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3"/>
  <dimension ref="A1:AG81"/>
  <sheetViews>
    <sheetView workbookViewId="0"/>
  </sheetViews>
  <sheetFormatPr defaultRowHeight="14.4" x14ac:dyDescent="0.3"/>
  <cols>
    <col min="1" max="1" width="7.44140625" style="12" customWidth="1"/>
    <col min="2" max="2" width="7.44140625" customWidth="1"/>
    <col min="14" max="14" width="9.6640625" customWidth="1"/>
    <col min="26" max="26" width="9.5546875" customWidth="1"/>
  </cols>
  <sheetData>
    <row r="1" spans="1:33" x14ac:dyDescent="0.3">
      <c r="A1" s="13" t="s">
        <v>22</v>
      </c>
      <c r="M1" s="4" t="s">
        <v>20</v>
      </c>
      <c r="Y1" s="4" t="s">
        <v>21</v>
      </c>
    </row>
    <row r="2" spans="1:33" x14ac:dyDescent="0.3">
      <c r="M2" s="12"/>
      <c r="Y2" s="12"/>
    </row>
    <row r="3" spans="1:33" x14ac:dyDescent="0.3">
      <c r="A3" s="13" t="s">
        <v>29</v>
      </c>
      <c r="B3" s="4" t="s">
        <v>26</v>
      </c>
      <c r="C3" s="4" t="s">
        <v>24</v>
      </c>
      <c r="D3" s="5" t="s">
        <v>25</v>
      </c>
      <c r="M3" s="13" t="s">
        <v>29</v>
      </c>
      <c r="N3" s="4" t="s">
        <v>26</v>
      </c>
      <c r="O3" s="4" t="s">
        <v>24</v>
      </c>
      <c r="P3" s="5" t="s">
        <v>25</v>
      </c>
      <c r="S3" s="13" t="s">
        <v>29</v>
      </c>
      <c r="T3" s="4" t="s">
        <v>26</v>
      </c>
      <c r="U3" s="4" t="s">
        <v>24</v>
      </c>
      <c r="V3" s="5" t="s">
        <v>25</v>
      </c>
      <c r="Y3" s="13" t="s">
        <v>29</v>
      </c>
      <c r="Z3" s="4" t="s">
        <v>26</v>
      </c>
      <c r="AA3" s="4" t="s">
        <v>24</v>
      </c>
      <c r="AB3" s="5" t="s">
        <v>25</v>
      </c>
      <c r="AD3" s="13" t="s">
        <v>29</v>
      </c>
      <c r="AE3" s="4" t="s">
        <v>26</v>
      </c>
      <c r="AF3" s="4" t="s">
        <v>24</v>
      </c>
      <c r="AG3" s="5" t="s">
        <v>25</v>
      </c>
    </row>
    <row r="4" spans="1:33" x14ac:dyDescent="0.3">
      <c r="A4" s="12">
        <v>1</v>
      </c>
      <c r="B4" t="s">
        <v>7</v>
      </c>
      <c r="C4">
        <v>1</v>
      </c>
      <c r="D4">
        <v>2</v>
      </c>
      <c r="M4" s="12">
        <v>1</v>
      </c>
      <c r="N4" s="57" t="s">
        <v>111</v>
      </c>
      <c r="O4">
        <v>1</v>
      </c>
      <c r="P4">
        <v>5</v>
      </c>
      <c r="S4" s="12">
        <v>1</v>
      </c>
      <c r="T4" s="57" t="s">
        <v>113</v>
      </c>
      <c r="U4">
        <v>17</v>
      </c>
      <c r="V4">
        <v>21</v>
      </c>
      <c r="Y4" s="12">
        <v>1</v>
      </c>
      <c r="Z4" s="57" t="s">
        <v>111</v>
      </c>
      <c r="AA4">
        <v>1</v>
      </c>
      <c r="AB4">
        <v>9</v>
      </c>
      <c r="AD4" s="12">
        <v>1</v>
      </c>
      <c r="AE4" t="s">
        <v>35</v>
      </c>
      <c r="AF4">
        <v>5</v>
      </c>
      <c r="AG4">
        <v>13</v>
      </c>
    </row>
    <row r="5" spans="1:33" x14ac:dyDescent="0.3">
      <c r="A5" s="12">
        <v>2</v>
      </c>
      <c r="B5" t="s">
        <v>7</v>
      </c>
      <c r="C5">
        <v>1</v>
      </c>
      <c r="D5">
        <v>3</v>
      </c>
      <c r="M5" s="12">
        <v>2</v>
      </c>
      <c r="N5" s="57" t="s">
        <v>111</v>
      </c>
      <c r="O5">
        <v>1</v>
      </c>
      <c r="P5">
        <v>6</v>
      </c>
      <c r="S5" s="12">
        <v>2</v>
      </c>
      <c r="T5" s="57" t="s">
        <v>113</v>
      </c>
      <c r="U5">
        <v>17</v>
      </c>
      <c r="V5">
        <v>22</v>
      </c>
      <c r="Y5" s="12">
        <v>2</v>
      </c>
      <c r="Z5" s="57" t="s">
        <v>111</v>
      </c>
      <c r="AA5">
        <v>1</v>
      </c>
      <c r="AB5">
        <v>17</v>
      </c>
      <c r="AD5" s="12">
        <v>2</v>
      </c>
      <c r="AE5" t="s">
        <v>35</v>
      </c>
      <c r="AF5">
        <v>5</v>
      </c>
      <c r="AG5">
        <v>21</v>
      </c>
    </row>
    <row r="6" spans="1:33" x14ac:dyDescent="0.3">
      <c r="A6" s="12">
        <v>3</v>
      </c>
      <c r="B6" t="s">
        <v>7</v>
      </c>
      <c r="C6">
        <v>4</v>
      </c>
      <c r="D6">
        <v>1</v>
      </c>
      <c r="M6" s="12">
        <v>3</v>
      </c>
      <c r="N6" s="57" t="s">
        <v>111</v>
      </c>
      <c r="O6">
        <v>7</v>
      </c>
      <c r="P6">
        <v>1</v>
      </c>
      <c r="S6" s="12">
        <v>3</v>
      </c>
      <c r="T6" s="57" t="s">
        <v>113</v>
      </c>
      <c r="U6">
        <v>23</v>
      </c>
      <c r="V6">
        <v>17</v>
      </c>
      <c r="Y6" s="12">
        <v>3</v>
      </c>
      <c r="Z6" s="57" t="s">
        <v>111</v>
      </c>
      <c r="AA6">
        <v>25</v>
      </c>
      <c r="AB6">
        <v>1</v>
      </c>
      <c r="AD6" s="12">
        <v>3</v>
      </c>
      <c r="AE6" t="s">
        <v>35</v>
      </c>
      <c r="AF6">
        <v>29</v>
      </c>
      <c r="AG6">
        <v>5</v>
      </c>
    </row>
    <row r="7" spans="1:33" x14ac:dyDescent="0.3">
      <c r="A7" s="12">
        <v>4</v>
      </c>
      <c r="B7" t="s">
        <v>7</v>
      </c>
      <c r="C7">
        <v>2</v>
      </c>
      <c r="D7">
        <v>3</v>
      </c>
      <c r="M7" s="12">
        <v>4</v>
      </c>
      <c r="N7" s="57" t="s">
        <v>111</v>
      </c>
      <c r="O7">
        <v>8</v>
      </c>
      <c r="P7">
        <v>1</v>
      </c>
      <c r="S7" s="12">
        <v>4</v>
      </c>
      <c r="T7" s="57" t="s">
        <v>113</v>
      </c>
      <c r="U7">
        <v>24</v>
      </c>
      <c r="V7">
        <v>17</v>
      </c>
      <c r="Y7" s="12">
        <v>4</v>
      </c>
      <c r="Z7" s="57" t="s">
        <v>111</v>
      </c>
      <c r="AA7">
        <v>17</v>
      </c>
      <c r="AB7">
        <v>9</v>
      </c>
      <c r="AD7" s="12">
        <v>4</v>
      </c>
      <c r="AE7" t="s">
        <v>35</v>
      </c>
      <c r="AF7">
        <v>21</v>
      </c>
      <c r="AG7">
        <v>13</v>
      </c>
    </row>
    <row r="8" spans="1:33" x14ac:dyDescent="0.3">
      <c r="A8" s="12">
        <v>5</v>
      </c>
      <c r="B8" t="s">
        <v>7</v>
      </c>
      <c r="C8">
        <v>2</v>
      </c>
      <c r="D8">
        <v>4</v>
      </c>
      <c r="M8" s="12">
        <v>5</v>
      </c>
      <c r="N8" s="57" t="s">
        <v>111</v>
      </c>
      <c r="O8">
        <v>2</v>
      </c>
      <c r="P8">
        <v>5</v>
      </c>
      <c r="S8" s="12">
        <v>5</v>
      </c>
      <c r="T8" s="57" t="s">
        <v>113</v>
      </c>
      <c r="U8">
        <v>18</v>
      </c>
      <c r="V8">
        <v>21</v>
      </c>
      <c r="Y8" s="12">
        <v>5</v>
      </c>
      <c r="Z8" s="57" t="s">
        <v>111</v>
      </c>
      <c r="AA8">
        <v>9</v>
      </c>
      <c r="AB8">
        <v>25</v>
      </c>
      <c r="AD8" s="12">
        <v>5</v>
      </c>
      <c r="AE8" t="s">
        <v>35</v>
      </c>
      <c r="AF8">
        <v>13</v>
      </c>
      <c r="AG8">
        <v>29</v>
      </c>
    </row>
    <row r="9" spans="1:33" x14ac:dyDescent="0.3">
      <c r="A9" s="12">
        <v>6</v>
      </c>
      <c r="B9" t="s">
        <v>7</v>
      </c>
      <c r="C9">
        <v>3</v>
      </c>
      <c r="D9">
        <v>4</v>
      </c>
      <c r="M9" s="12">
        <v>6</v>
      </c>
      <c r="N9" s="57" t="s">
        <v>111</v>
      </c>
      <c r="O9">
        <v>2</v>
      </c>
      <c r="P9">
        <v>6</v>
      </c>
      <c r="S9" s="12">
        <v>6</v>
      </c>
      <c r="T9" s="57" t="s">
        <v>113</v>
      </c>
      <c r="U9">
        <v>18</v>
      </c>
      <c r="V9">
        <v>22</v>
      </c>
      <c r="Y9" s="12">
        <v>6</v>
      </c>
      <c r="Z9" s="57" t="s">
        <v>111</v>
      </c>
      <c r="AA9">
        <v>17</v>
      </c>
      <c r="AB9">
        <v>25</v>
      </c>
      <c r="AD9" s="12">
        <v>6</v>
      </c>
      <c r="AE9" t="s">
        <v>35</v>
      </c>
      <c r="AF9">
        <v>21</v>
      </c>
      <c r="AG9">
        <v>29</v>
      </c>
    </row>
    <row r="10" spans="1:33" x14ac:dyDescent="0.3">
      <c r="A10" s="14">
        <v>7</v>
      </c>
      <c r="B10" s="15" t="s">
        <v>8</v>
      </c>
      <c r="C10" s="15">
        <v>5</v>
      </c>
      <c r="D10" s="15">
        <v>6</v>
      </c>
      <c r="M10" s="12">
        <v>7</v>
      </c>
      <c r="N10" s="57" t="s">
        <v>111</v>
      </c>
      <c r="O10">
        <v>7</v>
      </c>
      <c r="P10">
        <v>2</v>
      </c>
      <c r="S10" s="12">
        <v>7</v>
      </c>
      <c r="T10" s="57" t="s">
        <v>113</v>
      </c>
      <c r="U10">
        <v>23</v>
      </c>
      <c r="V10">
        <v>18</v>
      </c>
      <c r="Y10" s="12">
        <v>7</v>
      </c>
      <c r="Z10" s="57" t="s">
        <v>111</v>
      </c>
      <c r="AA10">
        <v>10</v>
      </c>
      <c r="AB10">
        <v>1</v>
      </c>
      <c r="AD10" s="12">
        <v>7</v>
      </c>
      <c r="AE10" t="s">
        <v>35</v>
      </c>
      <c r="AF10">
        <v>14</v>
      </c>
      <c r="AG10">
        <v>5</v>
      </c>
    </row>
    <row r="11" spans="1:33" x14ac:dyDescent="0.3">
      <c r="A11" s="14">
        <v>8</v>
      </c>
      <c r="B11" s="15" t="s">
        <v>8</v>
      </c>
      <c r="C11" s="15">
        <v>5</v>
      </c>
      <c r="D11" s="15">
        <v>7</v>
      </c>
      <c r="M11" s="12">
        <v>8</v>
      </c>
      <c r="N11" s="57" t="s">
        <v>111</v>
      </c>
      <c r="O11">
        <v>8</v>
      </c>
      <c r="P11">
        <v>2</v>
      </c>
      <c r="S11" s="12">
        <v>8</v>
      </c>
      <c r="T11" s="57" t="s">
        <v>113</v>
      </c>
      <c r="U11">
        <v>24</v>
      </c>
      <c r="V11">
        <v>18</v>
      </c>
      <c r="Y11" s="12">
        <v>8</v>
      </c>
      <c r="Z11" s="57" t="s">
        <v>111</v>
      </c>
      <c r="AA11">
        <v>9</v>
      </c>
      <c r="AB11">
        <v>18</v>
      </c>
      <c r="AD11" s="12">
        <v>8</v>
      </c>
      <c r="AE11" t="s">
        <v>35</v>
      </c>
      <c r="AF11">
        <v>13</v>
      </c>
      <c r="AG11">
        <v>22</v>
      </c>
    </row>
    <row r="12" spans="1:33" x14ac:dyDescent="0.3">
      <c r="A12" s="14">
        <v>9</v>
      </c>
      <c r="B12" s="15" t="s">
        <v>8</v>
      </c>
      <c r="C12" s="15">
        <v>8</v>
      </c>
      <c r="D12" s="15">
        <v>5</v>
      </c>
      <c r="M12" s="12">
        <v>9</v>
      </c>
      <c r="N12" s="57" t="s">
        <v>111</v>
      </c>
      <c r="O12">
        <v>5</v>
      </c>
      <c r="P12">
        <v>3</v>
      </c>
      <c r="S12" s="12">
        <v>9</v>
      </c>
      <c r="T12" s="57" t="s">
        <v>113</v>
      </c>
      <c r="U12">
        <v>21</v>
      </c>
      <c r="V12">
        <v>19</v>
      </c>
      <c r="Y12" s="12">
        <v>9</v>
      </c>
      <c r="Z12" s="57" t="s">
        <v>111</v>
      </c>
      <c r="AA12">
        <v>26</v>
      </c>
      <c r="AB12">
        <v>17</v>
      </c>
      <c r="AD12" s="12">
        <v>9</v>
      </c>
      <c r="AE12" t="s">
        <v>35</v>
      </c>
      <c r="AF12">
        <v>30</v>
      </c>
      <c r="AG12">
        <v>21</v>
      </c>
    </row>
    <row r="13" spans="1:33" x14ac:dyDescent="0.3">
      <c r="A13" s="14">
        <v>10</v>
      </c>
      <c r="B13" s="15" t="s">
        <v>8</v>
      </c>
      <c r="C13" s="15">
        <v>6</v>
      </c>
      <c r="D13" s="15">
        <v>7</v>
      </c>
      <c r="M13" s="12">
        <v>10</v>
      </c>
      <c r="N13" s="57" t="s">
        <v>111</v>
      </c>
      <c r="O13">
        <v>6</v>
      </c>
      <c r="P13">
        <v>3</v>
      </c>
      <c r="S13" s="12">
        <v>10</v>
      </c>
      <c r="T13" s="57" t="s">
        <v>113</v>
      </c>
      <c r="U13">
        <v>22</v>
      </c>
      <c r="V13">
        <v>19</v>
      </c>
      <c r="Y13" s="12">
        <v>10</v>
      </c>
      <c r="Z13" s="57" t="s">
        <v>111</v>
      </c>
      <c r="AA13">
        <v>25</v>
      </c>
      <c r="AB13">
        <v>2</v>
      </c>
      <c r="AD13" s="12">
        <v>10</v>
      </c>
      <c r="AE13" t="s">
        <v>35</v>
      </c>
      <c r="AF13">
        <v>29</v>
      </c>
      <c r="AG13">
        <v>6</v>
      </c>
    </row>
    <row r="14" spans="1:33" x14ac:dyDescent="0.3">
      <c r="A14" s="14">
        <v>11</v>
      </c>
      <c r="B14" s="15" t="s">
        <v>8</v>
      </c>
      <c r="C14" s="15">
        <v>6</v>
      </c>
      <c r="D14" s="15">
        <v>8</v>
      </c>
      <c r="M14" s="12">
        <v>11</v>
      </c>
      <c r="N14" s="57" t="s">
        <v>111</v>
      </c>
      <c r="O14">
        <v>3</v>
      </c>
      <c r="P14">
        <v>7</v>
      </c>
      <c r="S14" s="12">
        <v>11</v>
      </c>
      <c r="T14" s="57" t="s">
        <v>113</v>
      </c>
      <c r="U14">
        <v>19</v>
      </c>
      <c r="V14">
        <v>23</v>
      </c>
      <c r="Y14" s="12">
        <v>11</v>
      </c>
      <c r="Z14" s="57" t="s">
        <v>111</v>
      </c>
      <c r="AA14">
        <v>2</v>
      </c>
      <c r="AB14">
        <v>10</v>
      </c>
      <c r="AD14" s="12">
        <v>11</v>
      </c>
      <c r="AE14" t="s">
        <v>35</v>
      </c>
      <c r="AF14">
        <v>6</v>
      </c>
      <c r="AG14">
        <v>14</v>
      </c>
    </row>
    <row r="15" spans="1:33" x14ac:dyDescent="0.3">
      <c r="A15" s="14">
        <v>12</v>
      </c>
      <c r="B15" s="15" t="s">
        <v>8</v>
      </c>
      <c r="C15" s="15">
        <v>7</v>
      </c>
      <c r="D15" s="15">
        <v>8</v>
      </c>
      <c r="M15" s="12">
        <v>12</v>
      </c>
      <c r="N15" s="57" t="s">
        <v>111</v>
      </c>
      <c r="O15">
        <v>3</v>
      </c>
      <c r="P15">
        <v>8</v>
      </c>
      <c r="S15" s="12">
        <v>12</v>
      </c>
      <c r="T15" s="57" t="s">
        <v>113</v>
      </c>
      <c r="U15">
        <v>19</v>
      </c>
      <c r="V15">
        <v>24</v>
      </c>
      <c r="Y15" s="12">
        <v>12</v>
      </c>
      <c r="Z15" s="57" t="s">
        <v>111</v>
      </c>
      <c r="AA15">
        <v>2</v>
      </c>
      <c r="AB15">
        <v>18</v>
      </c>
      <c r="AD15" s="12">
        <v>12</v>
      </c>
      <c r="AE15" t="s">
        <v>35</v>
      </c>
      <c r="AF15">
        <v>6</v>
      </c>
      <c r="AG15">
        <v>22</v>
      </c>
    </row>
    <row r="16" spans="1:33" x14ac:dyDescent="0.3">
      <c r="A16" s="12">
        <v>13</v>
      </c>
      <c r="B16" t="s">
        <v>9</v>
      </c>
      <c r="C16">
        <v>9</v>
      </c>
      <c r="D16">
        <v>10</v>
      </c>
      <c r="M16" s="12">
        <v>13</v>
      </c>
      <c r="N16" s="57" t="s">
        <v>111</v>
      </c>
      <c r="O16">
        <v>5</v>
      </c>
      <c r="P16">
        <v>4</v>
      </c>
      <c r="S16" s="12">
        <v>13</v>
      </c>
      <c r="T16" s="57" t="s">
        <v>113</v>
      </c>
      <c r="U16">
        <v>21</v>
      </c>
      <c r="V16">
        <v>20</v>
      </c>
      <c r="Y16" s="12">
        <v>13</v>
      </c>
      <c r="Z16" s="57" t="s">
        <v>111</v>
      </c>
      <c r="AA16">
        <v>26</v>
      </c>
      <c r="AB16">
        <v>2</v>
      </c>
      <c r="AD16" s="12">
        <v>13</v>
      </c>
      <c r="AE16" t="s">
        <v>35</v>
      </c>
      <c r="AF16">
        <v>30</v>
      </c>
      <c r="AG16">
        <v>6</v>
      </c>
    </row>
    <row r="17" spans="1:33" x14ac:dyDescent="0.3">
      <c r="A17" s="12">
        <v>14</v>
      </c>
      <c r="B17" t="s">
        <v>9</v>
      </c>
      <c r="C17">
        <v>9</v>
      </c>
      <c r="D17">
        <v>11</v>
      </c>
      <c r="M17" s="12">
        <v>14</v>
      </c>
      <c r="N17" s="57" t="s">
        <v>111</v>
      </c>
      <c r="O17">
        <v>6</v>
      </c>
      <c r="P17">
        <v>4</v>
      </c>
      <c r="S17" s="12">
        <v>14</v>
      </c>
      <c r="T17" s="57" t="s">
        <v>113</v>
      </c>
      <c r="U17">
        <v>22</v>
      </c>
      <c r="V17">
        <v>20</v>
      </c>
      <c r="Y17" s="12">
        <v>14</v>
      </c>
      <c r="Z17" s="57" t="s">
        <v>111</v>
      </c>
      <c r="AA17">
        <v>18</v>
      </c>
      <c r="AB17">
        <v>10</v>
      </c>
      <c r="AD17" s="12">
        <v>14</v>
      </c>
      <c r="AE17" t="s">
        <v>35</v>
      </c>
      <c r="AF17">
        <v>22</v>
      </c>
      <c r="AG17">
        <v>14</v>
      </c>
    </row>
    <row r="18" spans="1:33" x14ac:dyDescent="0.3">
      <c r="A18" s="12">
        <v>15</v>
      </c>
      <c r="B18" t="s">
        <v>9</v>
      </c>
      <c r="C18">
        <v>12</v>
      </c>
      <c r="D18">
        <v>9</v>
      </c>
      <c r="M18" s="12">
        <v>15</v>
      </c>
      <c r="N18" s="57" t="s">
        <v>111</v>
      </c>
      <c r="O18">
        <v>4</v>
      </c>
      <c r="P18">
        <v>7</v>
      </c>
      <c r="S18" s="12">
        <v>15</v>
      </c>
      <c r="T18" s="57" t="s">
        <v>113</v>
      </c>
      <c r="U18">
        <v>20</v>
      </c>
      <c r="V18">
        <v>23</v>
      </c>
      <c r="Y18" s="12">
        <v>15</v>
      </c>
      <c r="Z18" s="57" t="s">
        <v>111</v>
      </c>
      <c r="AA18">
        <v>10</v>
      </c>
      <c r="AB18">
        <v>26</v>
      </c>
      <c r="AD18" s="12">
        <v>15</v>
      </c>
      <c r="AE18" t="s">
        <v>35</v>
      </c>
      <c r="AF18">
        <v>14</v>
      </c>
      <c r="AG18">
        <v>30</v>
      </c>
    </row>
    <row r="19" spans="1:33" x14ac:dyDescent="0.3">
      <c r="A19" s="12">
        <v>16</v>
      </c>
      <c r="B19" t="s">
        <v>9</v>
      </c>
      <c r="C19">
        <v>10</v>
      </c>
      <c r="D19">
        <v>11</v>
      </c>
      <c r="M19" s="12">
        <v>16</v>
      </c>
      <c r="N19" s="57" t="s">
        <v>111</v>
      </c>
      <c r="O19">
        <v>4</v>
      </c>
      <c r="P19">
        <v>8</v>
      </c>
      <c r="S19" s="12">
        <v>16</v>
      </c>
      <c r="T19" s="57" t="s">
        <v>113</v>
      </c>
      <c r="U19">
        <v>20</v>
      </c>
      <c r="V19">
        <v>24</v>
      </c>
      <c r="Y19" s="12">
        <v>16</v>
      </c>
      <c r="Z19" s="57" t="s">
        <v>111</v>
      </c>
      <c r="AA19">
        <v>18</v>
      </c>
      <c r="AB19">
        <v>26</v>
      </c>
      <c r="AD19" s="12">
        <v>16</v>
      </c>
      <c r="AE19" t="s">
        <v>35</v>
      </c>
      <c r="AF19">
        <v>22</v>
      </c>
      <c r="AG19">
        <v>30</v>
      </c>
    </row>
    <row r="20" spans="1:33" x14ac:dyDescent="0.3">
      <c r="A20" s="12">
        <v>17</v>
      </c>
      <c r="B20" t="s">
        <v>9</v>
      </c>
      <c r="C20">
        <v>10</v>
      </c>
      <c r="D20">
        <v>12</v>
      </c>
      <c r="M20" s="12"/>
      <c r="S20" s="12"/>
      <c r="Y20" s="12"/>
      <c r="AD20" s="12"/>
    </row>
    <row r="21" spans="1:33" x14ac:dyDescent="0.3">
      <c r="A21" s="12">
        <v>18</v>
      </c>
      <c r="B21" t="s">
        <v>9</v>
      </c>
      <c r="C21">
        <v>11</v>
      </c>
      <c r="D21">
        <v>12</v>
      </c>
      <c r="M21" s="12"/>
      <c r="S21" s="12"/>
      <c r="Y21" s="12"/>
      <c r="AD21" s="12"/>
    </row>
    <row r="22" spans="1:33" x14ac:dyDescent="0.3">
      <c r="A22" s="14">
        <v>19</v>
      </c>
      <c r="B22" s="15" t="s">
        <v>10</v>
      </c>
      <c r="C22" s="15">
        <v>13</v>
      </c>
      <c r="D22" s="15">
        <v>14</v>
      </c>
      <c r="M22" s="12">
        <v>1</v>
      </c>
      <c r="N22" t="s">
        <v>35</v>
      </c>
      <c r="O22">
        <v>9</v>
      </c>
      <c r="P22">
        <v>13</v>
      </c>
      <c r="S22" s="12">
        <v>1</v>
      </c>
      <c r="T22" t="s">
        <v>18</v>
      </c>
      <c r="U22">
        <v>25</v>
      </c>
      <c r="V22">
        <v>29</v>
      </c>
      <c r="Y22" s="12">
        <v>1</v>
      </c>
      <c r="Z22" s="57" t="s">
        <v>113</v>
      </c>
      <c r="AA22">
        <v>3</v>
      </c>
      <c r="AB22">
        <v>11</v>
      </c>
      <c r="AD22" s="12">
        <v>1</v>
      </c>
      <c r="AE22" t="s">
        <v>18</v>
      </c>
      <c r="AF22">
        <v>7</v>
      </c>
      <c r="AG22">
        <v>15</v>
      </c>
    </row>
    <row r="23" spans="1:33" x14ac:dyDescent="0.3">
      <c r="A23" s="14">
        <v>20</v>
      </c>
      <c r="B23" s="15" t="s">
        <v>10</v>
      </c>
      <c r="C23" s="15">
        <v>13</v>
      </c>
      <c r="D23" s="15">
        <v>15</v>
      </c>
      <c r="M23" s="12">
        <v>2</v>
      </c>
      <c r="N23" t="s">
        <v>35</v>
      </c>
      <c r="O23">
        <v>9</v>
      </c>
      <c r="P23">
        <v>14</v>
      </c>
      <c r="S23" s="12">
        <v>2</v>
      </c>
      <c r="T23" t="s">
        <v>18</v>
      </c>
      <c r="U23">
        <v>25</v>
      </c>
      <c r="V23">
        <v>30</v>
      </c>
      <c r="Y23" s="12">
        <v>2</v>
      </c>
      <c r="Z23" s="57" t="s">
        <v>113</v>
      </c>
      <c r="AA23">
        <v>3</v>
      </c>
      <c r="AB23">
        <v>19</v>
      </c>
      <c r="AD23" s="12">
        <v>2</v>
      </c>
      <c r="AE23" t="s">
        <v>18</v>
      </c>
      <c r="AF23">
        <v>7</v>
      </c>
      <c r="AG23">
        <v>23</v>
      </c>
    </row>
    <row r="24" spans="1:33" x14ac:dyDescent="0.3">
      <c r="A24" s="14">
        <v>21</v>
      </c>
      <c r="B24" s="15" t="s">
        <v>10</v>
      </c>
      <c r="C24" s="15">
        <v>16</v>
      </c>
      <c r="D24" s="15">
        <v>13</v>
      </c>
      <c r="M24" s="12">
        <v>3</v>
      </c>
      <c r="N24" t="s">
        <v>35</v>
      </c>
      <c r="O24">
        <v>15</v>
      </c>
      <c r="P24">
        <v>9</v>
      </c>
      <c r="S24" s="12">
        <v>3</v>
      </c>
      <c r="T24" t="s">
        <v>18</v>
      </c>
      <c r="U24">
        <v>31</v>
      </c>
      <c r="V24">
        <v>25</v>
      </c>
      <c r="Y24" s="12">
        <v>3</v>
      </c>
      <c r="Z24" s="57" t="s">
        <v>113</v>
      </c>
      <c r="AA24">
        <v>27</v>
      </c>
      <c r="AB24">
        <v>3</v>
      </c>
      <c r="AD24" s="12">
        <v>3</v>
      </c>
      <c r="AE24" t="s">
        <v>18</v>
      </c>
      <c r="AF24">
        <v>31</v>
      </c>
      <c r="AG24">
        <v>7</v>
      </c>
    </row>
    <row r="25" spans="1:33" x14ac:dyDescent="0.3">
      <c r="A25" s="14">
        <v>22</v>
      </c>
      <c r="B25" s="15" t="s">
        <v>10</v>
      </c>
      <c r="C25" s="15">
        <v>14</v>
      </c>
      <c r="D25" s="15">
        <v>15</v>
      </c>
      <c r="M25" s="12">
        <v>4</v>
      </c>
      <c r="N25" t="s">
        <v>35</v>
      </c>
      <c r="O25">
        <v>16</v>
      </c>
      <c r="P25">
        <v>9</v>
      </c>
      <c r="S25" s="12">
        <v>4</v>
      </c>
      <c r="T25" t="s">
        <v>18</v>
      </c>
      <c r="U25">
        <v>32</v>
      </c>
      <c r="V25">
        <v>25</v>
      </c>
      <c r="Y25" s="12">
        <v>4</v>
      </c>
      <c r="Z25" s="57" t="s">
        <v>113</v>
      </c>
      <c r="AA25">
        <v>19</v>
      </c>
      <c r="AB25">
        <v>11</v>
      </c>
      <c r="AD25" s="12">
        <v>4</v>
      </c>
      <c r="AE25" t="s">
        <v>18</v>
      </c>
      <c r="AF25">
        <v>23</v>
      </c>
      <c r="AG25">
        <v>15</v>
      </c>
    </row>
    <row r="26" spans="1:33" x14ac:dyDescent="0.3">
      <c r="A26" s="14">
        <v>23</v>
      </c>
      <c r="B26" s="15" t="s">
        <v>10</v>
      </c>
      <c r="C26" s="15">
        <v>14</v>
      </c>
      <c r="D26" s="15">
        <v>16</v>
      </c>
      <c r="M26" s="12">
        <v>5</v>
      </c>
      <c r="N26" t="s">
        <v>35</v>
      </c>
      <c r="O26">
        <v>10</v>
      </c>
      <c r="P26">
        <v>13</v>
      </c>
      <c r="S26" s="12">
        <v>5</v>
      </c>
      <c r="T26" t="s">
        <v>18</v>
      </c>
      <c r="U26">
        <v>26</v>
      </c>
      <c r="V26">
        <v>29</v>
      </c>
      <c r="Y26" s="12">
        <v>5</v>
      </c>
      <c r="Z26" s="57" t="s">
        <v>113</v>
      </c>
      <c r="AA26">
        <v>11</v>
      </c>
      <c r="AB26">
        <v>27</v>
      </c>
      <c r="AD26" s="12">
        <v>5</v>
      </c>
      <c r="AE26" t="s">
        <v>18</v>
      </c>
      <c r="AF26">
        <v>15</v>
      </c>
      <c r="AG26">
        <v>31</v>
      </c>
    </row>
    <row r="27" spans="1:33" x14ac:dyDescent="0.3">
      <c r="A27" s="14">
        <v>24</v>
      </c>
      <c r="B27" s="15" t="s">
        <v>10</v>
      </c>
      <c r="C27" s="15">
        <v>15</v>
      </c>
      <c r="D27" s="15">
        <v>16</v>
      </c>
      <c r="M27" s="12">
        <v>6</v>
      </c>
      <c r="N27" t="s">
        <v>35</v>
      </c>
      <c r="O27">
        <v>10</v>
      </c>
      <c r="P27">
        <v>14</v>
      </c>
      <c r="S27" s="12">
        <v>6</v>
      </c>
      <c r="T27" t="s">
        <v>18</v>
      </c>
      <c r="U27">
        <v>26</v>
      </c>
      <c r="V27">
        <v>30</v>
      </c>
      <c r="Y27" s="12">
        <v>6</v>
      </c>
      <c r="Z27" s="57" t="s">
        <v>113</v>
      </c>
      <c r="AA27">
        <v>19</v>
      </c>
      <c r="AB27">
        <v>27</v>
      </c>
      <c r="AD27" s="12">
        <v>6</v>
      </c>
      <c r="AE27" t="s">
        <v>18</v>
      </c>
      <c r="AF27">
        <v>23</v>
      </c>
      <c r="AG27">
        <v>31</v>
      </c>
    </row>
    <row r="28" spans="1:33" x14ac:dyDescent="0.3">
      <c r="A28" s="12">
        <v>25</v>
      </c>
      <c r="B28" t="s">
        <v>11</v>
      </c>
      <c r="C28">
        <v>17</v>
      </c>
      <c r="D28">
        <v>18</v>
      </c>
      <c r="M28" s="12">
        <v>7</v>
      </c>
      <c r="N28" t="s">
        <v>35</v>
      </c>
      <c r="O28">
        <v>15</v>
      </c>
      <c r="P28">
        <v>10</v>
      </c>
      <c r="S28" s="12">
        <v>7</v>
      </c>
      <c r="T28" t="s">
        <v>18</v>
      </c>
      <c r="U28">
        <v>31</v>
      </c>
      <c r="V28">
        <v>26</v>
      </c>
      <c r="Y28" s="12">
        <v>7</v>
      </c>
      <c r="Z28" s="57" t="s">
        <v>113</v>
      </c>
      <c r="AA28">
        <v>12</v>
      </c>
      <c r="AB28">
        <v>3</v>
      </c>
      <c r="AD28" s="12">
        <v>7</v>
      </c>
      <c r="AE28" t="s">
        <v>18</v>
      </c>
      <c r="AF28">
        <v>16</v>
      </c>
      <c r="AG28">
        <v>7</v>
      </c>
    </row>
    <row r="29" spans="1:33" x14ac:dyDescent="0.3">
      <c r="A29" s="12">
        <v>26</v>
      </c>
      <c r="B29" t="s">
        <v>11</v>
      </c>
      <c r="C29">
        <v>17</v>
      </c>
      <c r="D29">
        <v>19</v>
      </c>
      <c r="M29" s="12">
        <v>8</v>
      </c>
      <c r="N29" t="s">
        <v>35</v>
      </c>
      <c r="O29">
        <v>16</v>
      </c>
      <c r="P29">
        <v>10</v>
      </c>
      <c r="S29" s="12">
        <v>8</v>
      </c>
      <c r="T29" t="s">
        <v>18</v>
      </c>
      <c r="U29">
        <v>32</v>
      </c>
      <c r="V29">
        <v>26</v>
      </c>
      <c r="Y29" s="12">
        <v>8</v>
      </c>
      <c r="Z29" s="57" t="s">
        <v>113</v>
      </c>
      <c r="AA29">
        <v>11</v>
      </c>
      <c r="AB29">
        <v>20</v>
      </c>
      <c r="AD29" s="12">
        <v>8</v>
      </c>
      <c r="AE29" t="s">
        <v>18</v>
      </c>
      <c r="AF29">
        <v>15</v>
      </c>
      <c r="AG29">
        <v>24</v>
      </c>
    </row>
    <row r="30" spans="1:33" x14ac:dyDescent="0.3">
      <c r="A30" s="12">
        <v>27</v>
      </c>
      <c r="B30" t="s">
        <v>11</v>
      </c>
      <c r="C30">
        <v>20</v>
      </c>
      <c r="D30">
        <v>17</v>
      </c>
      <c r="M30" s="12">
        <v>9</v>
      </c>
      <c r="N30" t="s">
        <v>35</v>
      </c>
      <c r="O30">
        <v>13</v>
      </c>
      <c r="P30">
        <v>11</v>
      </c>
      <c r="S30" s="12">
        <v>9</v>
      </c>
      <c r="T30" t="s">
        <v>18</v>
      </c>
      <c r="U30">
        <v>29</v>
      </c>
      <c r="V30">
        <v>27</v>
      </c>
      <c r="Y30" s="12">
        <v>9</v>
      </c>
      <c r="Z30" s="57" t="s">
        <v>113</v>
      </c>
      <c r="AA30">
        <v>28</v>
      </c>
      <c r="AB30">
        <v>19</v>
      </c>
      <c r="AD30" s="12">
        <v>9</v>
      </c>
      <c r="AE30" t="s">
        <v>18</v>
      </c>
      <c r="AF30">
        <v>32</v>
      </c>
      <c r="AG30">
        <v>23</v>
      </c>
    </row>
    <row r="31" spans="1:33" x14ac:dyDescent="0.3">
      <c r="A31" s="12">
        <v>28</v>
      </c>
      <c r="B31" t="s">
        <v>11</v>
      </c>
      <c r="C31">
        <v>18</v>
      </c>
      <c r="D31">
        <v>19</v>
      </c>
      <c r="M31" s="12">
        <v>10</v>
      </c>
      <c r="N31" t="s">
        <v>35</v>
      </c>
      <c r="O31">
        <v>14</v>
      </c>
      <c r="P31">
        <v>11</v>
      </c>
      <c r="S31" s="12">
        <v>10</v>
      </c>
      <c r="T31" t="s">
        <v>18</v>
      </c>
      <c r="U31">
        <v>30</v>
      </c>
      <c r="V31">
        <v>27</v>
      </c>
      <c r="Y31" s="12">
        <v>10</v>
      </c>
      <c r="Z31" s="57" t="s">
        <v>113</v>
      </c>
      <c r="AA31">
        <v>27</v>
      </c>
      <c r="AB31">
        <v>4</v>
      </c>
      <c r="AD31" s="12">
        <v>10</v>
      </c>
      <c r="AE31" t="s">
        <v>18</v>
      </c>
      <c r="AF31">
        <v>31</v>
      </c>
      <c r="AG31">
        <v>8</v>
      </c>
    </row>
    <row r="32" spans="1:33" x14ac:dyDescent="0.3">
      <c r="A32" s="12">
        <v>29</v>
      </c>
      <c r="B32" t="s">
        <v>11</v>
      </c>
      <c r="C32">
        <v>18</v>
      </c>
      <c r="D32">
        <v>20</v>
      </c>
      <c r="M32" s="12">
        <v>11</v>
      </c>
      <c r="N32" t="s">
        <v>35</v>
      </c>
      <c r="O32">
        <v>11</v>
      </c>
      <c r="P32">
        <v>15</v>
      </c>
      <c r="S32" s="12">
        <v>11</v>
      </c>
      <c r="T32" t="s">
        <v>18</v>
      </c>
      <c r="U32">
        <v>27</v>
      </c>
      <c r="V32">
        <v>31</v>
      </c>
      <c r="Y32" s="12">
        <v>11</v>
      </c>
      <c r="Z32" s="57" t="s">
        <v>113</v>
      </c>
      <c r="AA32">
        <v>4</v>
      </c>
      <c r="AB32">
        <v>12</v>
      </c>
      <c r="AD32" s="12">
        <v>11</v>
      </c>
      <c r="AE32" t="s">
        <v>18</v>
      </c>
      <c r="AF32">
        <v>8</v>
      </c>
      <c r="AG32">
        <v>16</v>
      </c>
    </row>
    <row r="33" spans="1:33" x14ac:dyDescent="0.3">
      <c r="A33" s="12">
        <v>30</v>
      </c>
      <c r="B33" t="s">
        <v>11</v>
      </c>
      <c r="C33">
        <v>19</v>
      </c>
      <c r="D33">
        <v>20</v>
      </c>
      <c r="M33" s="12">
        <v>12</v>
      </c>
      <c r="N33" t="s">
        <v>35</v>
      </c>
      <c r="O33">
        <v>11</v>
      </c>
      <c r="P33">
        <v>16</v>
      </c>
      <c r="S33" s="12">
        <v>12</v>
      </c>
      <c r="T33" t="s">
        <v>18</v>
      </c>
      <c r="U33">
        <v>27</v>
      </c>
      <c r="V33">
        <v>32</v>
      </c>
      <c r="Y33" s="12">
        <v>12</v>
      </c>
      <c r="Z33" s="57" t="s">
        <v>113</v>
      </c>
      <c r="AA33">
        <v>4</v>
      </c>
      <c r="AB33">
        <v>20</v>
      </c>
      <c r="AD33" s="12">
        <v>12</v>
      </c>
      <c r="AE33" t="s">
        <v>18</v>
      </c>
      <c r="AF33">
        <v>8</v>
      </c>
      <c r="AG33">
        <v>24</v>
      </c>
    </row>
    <row r="34" spans="1:33" x14ac:dyDescent="0.3">
      <c r="A34" s="14">
        <v>31</v>
      </c>
      <c r="B34" s="15" t="s">
        <v>12</v>
      </c>
      <c r="C34" s="15">
        <v>21</v>
      </c>
      <c r="D34" s="15">
        <v>22</v>
      </c>
      <c r="M34" s="12">
        <v>13</v>
      </c>
      <c r="N34" t="s">
        <v>35</v>
      </c>
      <c r="O34">
        <v>13</v>
      </c>
      <c r="P34">
        <v>12</v>
      </c>
      <c r="S34" s="12">
        <v>13</v>
      </c>
      <c r="T34" t="s">
        <v>18</v>
      </c>
      <c r="U34">
        <v>29</v>
      </c>
      <c r="V34">
        <v>28</v>
      </c>
      <c r="Y34" s="12">
        <v>13</v>
      </c>
      <c r="Z34" s="57" t="s">
        <v>113</v>
      </c>
      <c r="AA34">
        <v>28</v>
      </c>
      <c r="AB34">
        <v>4</v>
      </c>
      <c r="AD34" s="12">
        <v>13</v>
      </c>
      <c r="AE34" t="s">
        <v>18</v>
      </c>
      <c r="AF34">
        <v>32</v>
      </c>
      <c r="AG34">
        <v>8</v>
      </c>
    </row>
    <row r="35" spans="1:33" x14ac:dyDescent="0.3">
      <c r="A35" s="14">
        <v>32</v>
      </c>
      <c r="B35" s="15" t="s">
        <v>12</v>
      </c>
      <c r="C35" s="15">
        <v>21</v>
      </c>
      <c r="D35" s="15">
        <v>23</v>
      </c>
      <c r="M35" s="12">
        <v>14</v>
      </c>
      <c r="N35" t="s">
        <v>35</v>
      </c>
      <c r="O35">
        <v>14</v>
      </c>
      <c r="P35">
        <v>12</v>
      </c>
      <c r="S35" s="12">
        <v>14</v>
      </c>
      <c r="T35" t="s">
        <v>18</v>
      </c>
      <c r="U35">
        <v>30</v>
      </c>
      <c r="V35">
        <v>28</v>
      </c>
      <c r="Y35" s="12">
        <v>14</v>
      </c>
      <c r="Z35" s="57" t="s">
        <v>113</v>
      </c>
      <c r="AA35">
        <v>20</v>
      </c>
      <c r="AB35">
        <v>12</v>
      </c>
      <c r="AD35" s="12">
        <v>14</v>
      </c>
      <c r="AE35" t="s">
        <v>18</v>
      </c>
      <c r="AF35">
        <v>24</v>
      </c>
      <c r="AG35">
        <v>16</v>
      </c>
    </row>
    <row r="36" spans="1:33" x14ac:dyDescent="0.3">
      <c r="A36" s="14">
        <v>33</v>
      </c>
      <c r="B36" s="15" t="s">
        <v>12</v>
      </c>
      <c r="C36" s="15">
        <v>24</v>
      </c>
      <c r="D36" s="15">
        <v>21</v>
      </c>
      <c r="M36" s="12">
        <v>15</v>
      </c>
      <c r="N36" t="s">
        <v>35</v>
      </c>
      <c r="O36">
        <v>12</v>
      </c>
      <c r="P36">
        <v>15</v>
      </c>
      <c r="S36" s="12">
        <v>15</v>
      </c>
      <c r="T36" t="s">
        <v>18</v>
      </c>
      <c r="U36">
        <v>28</v>
      </c>
      <c r="V36">
        <v>31</v>
      </c>
      <c r="Y36" s="12">
        <v>15</v>
      </c>
      <c r="Z36" s="57" t="s">
        <v>113</v>
      </c>
      <c r="AA36">
        <v>12</v>
      </c>
      <c r="AB36">
        <v>28</v>
      </c>
      <c r="AD36" s="12">
        <v>15</v>
      </c>
      <c r="AE36" t="s">
        <v>18</v>
      </c>
      <c r="AF36">
        <v>16</v>
      </c>
      <c r="AG36">
        <v>32</v>
      </c>
    </row>
    <row r="37" spans="1:33" x14ac:dyDescent="0.3">
      <c r="A37" s="14">
        <v>34</v>
      </c>
      <c r="B37" s="15" t="s">
        <v>12</v>
      </c>
      <c r="C37" s="15">
        <v>22</v>
      </c>
      <c r="D37" s="15">
        <v>23</v>
      </c>
      <c r="M37" s="12">
        <v>16</v>
      </c>
      <c r="N37" t="s">
        <v>35</v>
      </c>
      <c r="O37">
        <v>12</v>
      </c>
      <c r="P37">
        <v>16</v>
      </c>
      <c r="S37" s="12">
        <v>16</v>
      </c>
      <c r="T37" t="s">
        <v>18</v>
      </c>
      <c r="U37">
        <v>28</v>
      </c>
      <c r="V37">
        <v>32</v>
      </c>
      <c r="Y37" s="12">
        <v>16</v>
      </c>
      <c r="Z37" s="57" t="s">
        <v>113</v>
      </c>
      <c r="AA37">
        <v>20</v>
      </c>
      <c r="AB37">
        <v>28</v>
      </c>
      <c r="AD37" s="12">
        <v>16</v>
      </c>
      <c r="AE37" t="s">
        <v>18</v>
      </c>
      <c r="AF37">
        <v>24</v>
      </c>
      <c r="AG37">
        <v>32</v>
      </c>
    </row>
    <row r="38" spans="1:33" x14ac:dyDescent="0.3">
      <c r="A38" s="14">
        <v>35</v>
      </c>
      <c r="B38" s="15" t="s">
        <v>12</v>
      </c>
      <c r="C38" s="15">
        <v>22</v>
      </c>
      <c r="D38" s="15">
        <v>24</v>
      </c>
      <c r="M38" s="12"/>
      <c r="X38" s="12"/>
    </row>
    <row r="39" spans="1:33" x14ac:dyDescent="0.3">
      <c r="A39" s="14">
        <v>36</v>
      </c>
      <c r="B39" s="15" t="s">
        <v>12</v>
      </c>
      <c r="C39" s="15">
        <v>23</v>
      </c>
      <c r="D39" s="15">
        <v>24</v>
      </c>
      <c r="M39" s="12"/>
      <c r="X39" s="12"/>
    </row>
    <row r="40" spans="1:33" x14ac:dyDescent="0.3">
      <c r="A40" s="12">
        <v>37</v>
      </c>
      <c r="B40" t="s">
        <v>13</v>
      </c>
      <c r="C40">
        <v>25</v>
      </c>
      <c r="D40">
        <v>26</v>
      </c>
    </row>
    <row r="41" spans="1:33" x14ac:dyDescent="0.3">
      <c r="A41" s="12">
        <v>38</v>
      </c>
      <c r="B41" t="s">
        <v>13</v>
      </c>
      <c r="C41">
        <v>25</v>
      </c>
      <c r="D41">
        <v>27</v>
      </c>
    </row>
    <row r="42" spans="1:33" x14ac:dyDescent="0.3">
      <c r="A42" s="12">
        <v>39</v>
      </c>
      <c r="B42" t="s">
        <v>13</v>
      </c>
      <c r="C42">
        <v>28</v>
      </c>
      <c r="D42">
        <v>25</v>
      </c>
    </row>
    <row r="43" spans="1:33" x14ac:dyDescent="0.3">
      <c r="A43" s="12">
        <v>40</v>
      </c>
      <c r="B43" t="s">
        <v>13</v>
      </c>
      <c r="C43">
        <v>26</v>
      </c>
      <c r="D43">
        <v>27</v>
      </c>
    </row>
    <row r="44" spans="1:33" x14ac:dyDescent="0.3">
      <c r="A44" s="12">
        <v>41</v>
      </c>
      <c r="B44" t="s">
        <v>13</v>
      </c>
      <c r="C44">
        <v>26</v>
      </c>
      <c r="D44">
        <v>28</v>
      </c>
    </row>
    <row r="45" spans="1:33" x14ac:dyDescent="0.3">
      <c r="A45" s="12">
        <v>42</v>
      </c>
      <c r="B45" t="s">
        <v>13</v>
      </c>
      <c r="C45">
        <v>27</v>
      </c>
      <c r="D45">
        <v>28</v>
      </c>
    </row>
    <row r="46" spans="1:33" x14ac:dyDescent="0.3">
      <c r="A46" s="14">
        <v>43</v>
      </c>
      <c r="B46" s="15" t="s">
        <v>14</v>
      </c>
      <c r="C46" s="15">
        <v>29</v>
      </c>
      <c r="D46" s="15">
        <v>30</v>
      </c>
    </row>
    <row r="47" spans="1:33" x14ac:dyDescent="0.3">
      <c r="A47" s="14">
        <v>44</v>
      </c>
      <c r="B47" s="15" t="s">
        <v>14</v>
      </c>
      <c r="C47" s="15">
        <v>29</v>
      </c>
      <c r="D47" s="15">
        <v>31</v>
      </c>
    </row>
    <row r="48" spans="1:33" x14ac:dyDescent="0.3">
      <c r="A48" s="14">
        <v>45</v>
      </c>
      <c r="B48" s="15" t="s">
        <v>14</v>
      </c>
      <c r="C48" s="15">
        <v>32</v>
      </c>
      <c r="D48" s="15">
        <v>29</v>
      </c>
    </row>
    <row r="49" spans="1:4" x14ac:dyDescent="0.3">
      <c r="A49" s="14">
        <v>46</v>
      </c>
      <c r="B49" s="15" t="s">
        <v>14</v>
      </c>
      <c r="C49" s="15">
        <v>30</v>
      </c>
      <c r="D49" s="15">
        <v>31</v>
      </c>
    </row>
    <row r="50" spans="1:4" x14ac:dyDescent="0.3">
      <c r="A50" s="14">
        <v>47</v>
      </c>
      <c r="B50" s="15" t="s">
        <v>14</v>
      </c>
      <c r="C50" s="15">
        <v>30</v>
      </c>
      <c r="D50" s="15">
        <v>32</v>
      </c>
    </row>
    <row r="51" spans="1:4" x14ac:dyDescent="0.3">
      <c r="A51" s="14">
        <v>48</v>
      </c>
      <c r="B51" s="15" t="s">
        <v>14</v>
      </c>
      <c r="C51" s="15">
        <v>31</v>
      </c>
      <c r="D51" s="15">
        <v>32</v>
      </c>
    </row>
    <row r="74" spans="13:19" x14ac:dyDescent="0.3">
      <c r="S74" s="12"/>
    </row>
    <row r="75" spans="13:19" x14ac:dyDescent="0.3">
      <c r="M75" s="12"/>
      <c r="S75" s="12"/>
    </row>
    <row r="76" spans="13:19" x14ac:dyDescent="0.3">
      <c r="M76" s="12"/>
    </row>
    <row r="77" spans="13:19" x14ac:dyDescent="0.3">
      <c r="M77" s="12"/>
    </row>
    <row r="78" spans="13:19" x14ac:dyDescent="0.3">
      <c r="M78" s="12"/>
    </row>
    <row r="79" spans="13:19" x14ac:dyDescent="0.3">
      <c r="M79" s="12"/>
    </row>
    <row r="80" spans="13:19" x14ac:dyDescent="0.3">
      <c r="M80" s="12"/>
    </row>
    <row r="81" spans="13:13" x14ac:dyDescent="0.3">
      <c r="M81" s="12"/>
    </row>
  </sheetData>
  <pageMargins left="0.2" right="0.2" top="0.25" bottom="0.2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Q88"/>
  <sheetViews>
    <sheetView workbookViewId="0"/>
  </sheetViews>
  <sheetFormatPr defaultRowHeight="14.4" x14ac:dyDescent="0.3"/>
  <cols>
    <col min="1" max="1" width="3.33203125" customWidth="1"/>
    <col min="5" max="6" width="25.109375" customWidth="1"/>
    <col min="7" max="8" width="5.5546875" customWidth="1"/>
    <col min="9" max="9" width="15.5546875" customWidth="1"/>
    <col min="10" max="11" width="3.33203125" customWidth="1"/>
    <col min="12" max="12" width="2.5546875" customWidth="1"/>
    <col min="16" max="17" width="22.109375" customWidth="1"/>
  </cols>
  <sheetData>
    <row r="1" spans="1:17" x14ac:dyDescent="0.3">
      <c r="A1" t="s">
        <v>359</v>
      </c>
      <c r="L1" s="190" t="s">
        <v>360</v>
      </c>
      <c r="M1" s="190"/>
      <c r="N1" s="190"/>
      <c r="O1" s="190"/>
      <c r="P1" s="190"/>
      <c r="Q1" s="190"/>
    </row>
    <row r="2" spans="1:17" ht="21" x14ac:dyDescent="0.4">
      <c r="A2" s="191" t="s">
        <v>357</v>
      </c>
      <c r="B2" s="190"/>
      <c r="C2" s="193"/>
      <c r="D2" s="58"/>
      <c r="E2" s="190"/>
      <c r="F2" s="190"/>
      <c r="G2" s="255" t="s">
        <v>161</v>
      </c>
      <c r="H2" s="255"/>
      <c r="I2" s="190"/>
      <c r="L2" s="191" t="s">
        <v>357</v>
      </c>
      <c r="M2" s="190"/>
      <c r="N2" s="193"/>
      <c r="O2" s="58"/>
      <c r="P2" s="190"/>
      <c r="Q2" s="190"/>
    </row>
    <row r="3" spans="1:17" x14ac:dyDescent="0.3">
      <c r="A3" s="198"/>
      <c r="B3" s="198"/>
      <c r="C3" s="185"/>
      <c r="D3" s="129" t="s">
        <v>202</v>
      </c>
      <c r="E3" s="186" t="s">
        <v>150</v>
      </c>
      <c r="F3" s="186" t="s">
        <v>151</v>
      </c>
      <c r="G3" s="187" t="s">
        <v>162</v>
      </c>
      <c r="H3" s="187" t="s">
        <v>163</v>
      </c>
      <c r="I3" s="188" t="s">
        <v>164</v>
      </c>
      <c r="L3" s="198"/>
      <c r="M3" s="198"/>
      <c r="N3" s="185"/>
      <c r="O3" s="129" t="s">
        <v>202</v>
      </c>
      <c r="P3" s="186" t="s">
        <v>150</v>
      </c>
      <c r="Q3" s="186" t="s">
        <v>151</v>
      </c>
    </row>
    <row r="4" spans="1:17" x14ac:dyDescent="0.3">
      <c r="A4" s="194"/>
      <c r="B4" s="195">
        <v>0.25</v>
      </c>
      <c r="C4" s="184" t="s">
        <v>0</v>
      </c>
      <c r="D4" s="227" t="s">
        <v>9</v>
      </c>
      <c r="E4" s="194" t="s">
        <v>225</v>
      </c>
      <c r="F4" s="194" t="s">
        <v>131</v>
      </c>
      <c r="G4" s="194"/>
      <c r="H4" s="194"/>
      <c r="I4" s="194"/>
      <c r="L4" s="194"/>
      <c r="M4" s="195">
        <v>0.25</v>
      </c>
      <c r="N4" s="184" t="s">
        <v>0</v>
      </c>
      <c r="O4" s="227" t="s">
        <v>9</v>
      </c>
      <c r="P4" s="194" t="s">
        <v>225</v>
      </c>
      <c r="Q4" s="194" t="s">
        <v>131</v>
      </c>
    </row>
    <row r="5" spans="1:17" x14ac:dyDescent="0.3">
      <c r="A5" s="194"/>
      <c r="B5" s="194"/>
      <c r="C5" s="184" t="s">
        <v>1</v>
      </c>
      <c r="D5" s="227" t="s">
        <v>9</v>
      </c>
      <c r="E5" s="194" t="s">
        <v>133</v>
      </c>
      <c r="F5" s="194" t="s">
        <v>145</v>
      </c>
      <c r="G5" s="194"/>
      <c r="H5" s="194"/>
      <c r="I5" s="194"/>
      <c r="L5" s="194"/>
      <c r="M5" s="194"/>
      <c r="N5" s="184" t="s">
        <v>1</v>
      </c>
      <c r="O5" s="227" t="s">
        <v>9</v>
      </c>
      <c r="P5" s="194" t="s">
        <v>133</v>
      </c>
      <c r="Q5" s="194" t="s">
        <v>145</v>
      </c>
    </row>
    <row r="6" spans="1:17" x14ac:dyDescent="0.3">
      <c r="A6" s="194"/>
      <c r="B6" s="195"/>
      <c r="C6" s="184" t="s">
        <v>2</v>
      </c>
      <c r="D6" s="227" t="s">
        <v>295</v>
      </c>
      <c r="E6" s="194" t="s">
        <v>129</v>
      </c>
      <c r="F6" s="194" t="s">
        <v>207</v>
      </c>
      <c r="G6" s="194"/>
      <c r="H6" s="194"/>
      <c r="I6" s="194"/>
      <c r="L6" s="194"/>
      <c r="M6" s="195"/>
      <c r="N6" s="184" t="s">
        <v>2</v>
      </c>
      <c r="O6" s="227" t="s">
        <v>295</v>
      </c>
      <c r="P6" s="194" t="s">
        <v>129</v>
      </c>
      <c r="Q6" s="194" t="s">
        <v>207</v>
      </c>
    </row>
    <row r="7" spans="1:17" x14ac:dyDescent="0.3">
      <c r="A7" s="194"/>
      <c r="B7" s="194"/>
      <c r="C7" s="184" t="s">
        <v>3</v>
      </c>
      <c r="D7" s="227" t="s">
        <v>295</v>
      </c>
      <c r="E7" s="194" t="s">
        <v>124</v>
      </c>
      <c r="F7" s="194" t="s">
        <v>141</v>
      </c>
      <c r="G7" s="194"/>
      <c r="H7" s="194"/>
      <c r="I7" s="194"/>
      <c r="L7" s="194"/>
      <c r="M7" s="194"/>
      <c r="N7" s="184" t="s">
        <v>3</v>
      </c>
      <c r="O7" s="227" t="s">
        <v>295</v>
      </c>
      <c r="P7" s="194" t="s">
        <v>124</v>
      </c>
      <c r="Q7" s="194" t="s">
        <v>141</v>
      </c>
    </row>
    <row r="8" spans="1:17" x14ac:dyDescent="0.3">
      <c r="A8" s="196"/>
      <c r="B8" s="208">
        <v>0.27083333333333331</v>
      </c>
      <c r="C8" s="130" t="s">
        <v>0</v>
      </c>
      <c r="D8" s="108"/>
      <c r="E8" s="205" t="s">
        <v>309</v>
      </c>
      <c r="F8" s="205" t="s">
        <v>310</v>
      </c>
      <c r="G8" s="196"/>
      <c r="H8" s="196"/>
      <c r="I8" s="196"/>
      <c r="L8" s="196"/>
      <c r="M8" s="208">
        <v>0.27083333333333331</v>
      </c>
      <c r="N8" s="130" t="s">
        <v>0</v>
      </c>
      <c r="O8" s="108"/>
      <c r="P8" s="205" t="s">
        <v>309</v>
      </c>
      <c r="Q8" s="205" t="s">
        <v>310</v>
      </c>
    </row>
    <row r="9" spans="1:17" x14ac:dyDescent="0.3">
      <c r="A9" s="196"/>
      <c r="B9" s="196"/>
      <c r="C9" s="130" t="s">
        <v>1</v>
      </c>
      <c r="D9" s="108" t="s">
        <v>9</v>
      </c>
      <c r="E9" s="196" t="s">
        <v>137</v>
      </c>
      <c r="F9" s="196" t="s">
        <v>215</v>
      </c>
      <c r="G9" s="196"/>
      <c r="H9" s="196"/>
      <c r="I9" s="196"/>
      <c r="L9" s="196"/>
      <c r="M9" s="196"/>
      <c r="N9" s="130" t="s">
        <v>1</v>
      </c>
      <c r="O9" s="108" t="s">
        <v>9</v>
      </c>
      <c r="P9" s="196" t="s">
        <v>137</v>
      </c>
      <c r="Q9" s="196" t="s">
        <v>215</v>
      </c>
    </row>
    <row r="10" spans="1:17" x14ac:dyDescent="0.3">
      <c r="A10" s="196"/>
      <c r="B10" s="208"/>
      <c r="C10" s="130" t="s">
        <v>2</v>
      </c>
      <c r="D10" s="108" t="s">
        <v>295</v>
      </c>
      <c r="E10" s="196" t="s">
        <v>136</v>
      </c>
      <c r="F10" s="196" t="s">
        <v>349</v>
      </c>
      <c r="G10" s="196"/>
      <c r="H10" s="196"/>
      <c r="I10" s="196"/>
      <c r="L10" s="196"/>
      <c r="M10" s="208"/>
      <c r="N10" s="130" t="s">
        <v>2</v>
      </c>
      <c r="O10" s="108" t="s">
        <v>295</v>
      </c>
      <c r="P10" s="196" t="s">
        <v>136</v>
      </c>
      <c r="Q10" s="196" t="s">
        <v>349</v>
      </c>
    </row>
    <row r="11" spans="1:17" x14ac:dyDescent="0.3">
      <c r="A11" s="196"/>
      <c r="B11" s="196"/>
      <c r="C11" s="130" t="s">
        <v>3</v>
      </c>
      <c r="D11" s="108" t="s">
        <v>295</v>
      </c>
      <c r="E11" s="196" t="s">
        <v>134</v>
      </c>
      <c r="F11" s="196" t="s">
        <v>350</v>
      </c>
      <c r="G11" s="196"/>
      <c r="H11" s="196"/>
      <c r="I11" s="196"/>
      <c r="L11" s="196"/>
      <c r="M11" s="196"/>
      <c r="N11" s="130" t="s">
        <v>3</v>
      </c>
      <c r="O11" s="108" t="s">
        <v>295</v>
      </c>
      <c r="P11" s="196" t="s">
        <v>134</v>
      </c>
      <c r="Q11" s="196" t="s">
        <v>350</v>
      </c>
    </row>
    <row r="12" spans="1:17" x14ac:dyDescent="0.3">
      <c r="A12" s="194"/>
      <c r="B12" s="195">
        <v>0.29166666666666669</v>
      </c>
      <c r="C12" s="184" t="s">
        <v>0</v>
      </c>
      <c r="D12" s="227" t="s">
        <v>9</v>
      </c>
      <c r="E12" s="194" t="s">
        <v>135</v>
      </c>
      <c r="F12" s="194" t="s">
        <v>139</v>
      </c>
      <c r="G12" s="194"/>
      <c r="H12" s="194"/>
      <c r="I12" s="194"/>
      <c r="L12" s="194"/>
      <c r="M12" s="195">
        <v>0.29166666666666669</v>
      </c>
      <c r="N12" s="184" t="s">
        <v>0</v>
      </c>
      <c r="O12" s="227" t="s">
        <v>9</v>
      </c>
      <c r="P12" s="194" t="s">
        <v>135</v>
      </c>
      <c r="Q12" s="194" t="s">
        <v>139</v>
      </c>
    </row>
    <row r="13" spans="1:17" x14ac:dyDescent="0.3">
      <c r="A13" s="194"/>
      <c r="B13" s="194"/>
      <c r="C13" s="184" t="s">
        <v>1</v>
      </c>
      <c r="D13" s="227" t="s">
        <v>9</v>
      </c>
      <c r="E13" s="194" t="s">
        <v>215</v>
      </c>
      <c r="F13" s="194" t="s">
        <v>133</v>
      </c>
      <c r="G13" s="194"/>
      <c r="H13" s="194"/>
      <c r="I13" s="194"/>
      <c r="L13" s="194"/>
      <c r="M13" s="194"/>
      <c r="N13" s="184" t="s">
        <v>1</v>
      </c>
      <c r="O13" s="227" t="s">
        <v>9</v>
      </c>
      <c r="P13" s="194" t="s">
        <v>215</v>
      </c>
      <c r="Q13" s="194" t="s">
        <v>133</v>
      </c>
    </row>
    <row r="14" spans="1:17" x14ac:dyDescent="0.3">
      <c r="A14" s="194"/>
      <c r="B14" s="195"/>
      <c r="C14" s="184" t="s">
        <v>2</v>
      </c>
      <c r="D14" s="227" t="s">
        <v>295</v>
      </c>
      <c r="E14" s="194" t="s">
        <v>129</v>
      </c>
      <c r="F14" s="194" t="s">
        <v>141</v>
      </c>
      <c r="G14" s="194"/>
      <c r="H14" s="194"/>
      <c r="I14" s="194"/>
      <c r="L14" s="194"/>
      <c r="M14" s="195"/>
      <c r="N14" s="184" t="s">
        <v>2</v>
      </c>
      <c r="O14" s="227" t="s">
        <v>295</v>
      </c>
      <c r="P14" s="194" t="s">
        <v>129</v>
      </c>
      <c r="Q14" s="194" t="s">
        <v>141</v>
      </c>
    </row>
    <row r="15" spans="1:17" x14ac:dyDescent="0.3">
      <c r="A15" s="194"/>
      <c r="B15" s="195"/>
      <c r="C15" s="184" t="s">
        <v>3</v>
      </c>
      <c r="D15" s="227" t="s">
        <v>295</v>
      </c>
      <c r="E15" s="194" t="s">
        <v>124</v>
      </c>
      <c r="F15" s="194" t="s">
        <v>207</v>
      </c>
      <c r="G15" s="194"/>
      <c r="H15" s="194"/>
      <c r="I15" s="194"/>
      <c r="L15" s="194"/>
      <c r="M15" s="195"/>
      <c r="N15" s="184" t="s">
        <v>3</v>
      </c>
      <c r="O15" s="227" t="s">
        <v>295</v>
      </c>
      <c r="P15" s="194" t="s">
        <v>124</v>
      </c>
      <c r="Q15" s="194" t="s">
        <v>207</v>
      </c>
    </row>
    <row r="16" spans="1:17" x14ac:dyDescent="0.3">
      <c r="A16" s="196"/>
      <c r="B16" s="208">
        <v>0.3125</v>
      </c>
      <c r="C16" s="130" t="s">
        <v>0</v>
      </c>
      <c r="D16" s="129"/>
      <c r="E16" s="205" t="s">
        <v>309</v>
      </c>
      <c r="F16" s="205" t="s">
        <v>310</v>
      </c>
      <c r="G16" s="196"/>
      <c r="H16" s="196"/>
      <c r="I16" s="196"/>
      <c r="L16" s="196"/>
      <c r="M16" s="208">
        <v>0.3125</v>
      </c>
      <c r="N16" s="130" t="s">
        <v>0</v>
      </c>
      <c r="O16" s="129"/>
      <c r="P16" s="205" t="s">
        <v>309</v>
      </c>
      <c r="Q16" s="205" t="s">
        <v>311</v>
      </c>
    </row>
    <row r="17" spans="1:17" x14ac:dyDescent="0.3">
      <c r="A17" s="196"/>
      <c r="B17" s="196"/>
      <c r="C17" s="130" t="s">
        <v>1</v>
      </c>
      <c r="D17" s="108" t="s">
        <v>9</v>
      </c>
      <c r="E17" s="196" t="s">
        <v>131</v>
      </c>
      <c r="F17" s="196" t="s">
        <v>135</v>
      </c>
      <c r="G17" s="196"/>
      <c r="H17" s="196"/>
      <c r="I17" s="196"/>
      <c r="L17" s="196"/>
      <c r="M17" s="196"/>
      <c r="N17" s="130" t="s">
        <v>1</v>
      </c>
      <c r="O17" s="108" t="s">
        <v>9</v>
      </c>
      <c r="P17" s="196" t="s">
        <v>131</v>
      </c>
      <c r="Q17" s="196" t="s">
        <v>135</v>
      </c>
    </row>
    <row r="18" spans="1:17" x14ac:dyDescent="0.3">
      <c r="A18" s="196"/>
      <c r="B18" s="208"/>
      <c r="C18" s="130" t="s">
        <v>2</v>
      </c>
      <c r="D18" s="108" t="s">
        <v>295</v>
      </c>
      <c r="E18" s="196" t="s">
        <v>136</v>
      </c>
      <c r="F18" s="196" t="s">
        <v>350</v>
      </c>
      <c r="G18" s="196"/>
      <c r="H18" s="196"/>
      <c r="I18" s="196"/>
      <c r="L18" s="196"/>
      <c r="M18" s="208"/>
      <c r="N18" s="130" t="s">
        <v>2</v>
      </c>
      <c r="O18" s="108" t="s">
        <v>295</v>
      </c>
      <c r="P18" s="196" t="s">
        <v>136</v>
      </c>
      <c r="Q18" s="196" t="s">
        <v>350</v>
      </c>
    </row>
    <row r="19" spans="1:17" x14ac:dyDescent="0.3">
      <c r="A19" s="196"/>
      <c r="B19" s="196"/>
      <c r="C19" s="130" t="s">
        <v>3</v>
      </c>
      <c r="D19" s="108" t="s">
        <v>295</v>
      </c>
      <c r="E19" s="196" t="s">
        <v>134</v>
      </c>
      <c r="F19" s="196" t="s">
        <v>349</v>
      </c>
      <c r="G19" s="196"/>
      <c r="H19" s="196"/>
      <c r="I19" s="196"/>
      <c r="L19" s="196"/>
      <c r="M19" s="196"/>
      <c r="N19" s="130" t="s">
        <v>3</v>
      </c>
      <c r="O19" s="108" t="s">
        <v>295</v>
      </c>
      <c r="P19" s="196" t="s">
        <v>134</v>
      </c>
      <c r="Q19" s="196" t="s">
        <v>349</v>
      </c>
    </row>
    <row r="20" spans="1:17" x14ac:dyDescent="0.3">
      <c r="A20" s="194"/>
      <c r="B20" s="195">
        <v>0.33333333333333331</v>
      </c>
      <c r="C20" s="184" t="s">
        <v>0</v>
      </c>
      <c r="D20" s="227" t="s">
        <v>9</v>
      </c>
      <c r="E20" s="194" t="s">
        <v>139</v>
      </c>
      <c r="F20" s="194" t="s">
        <v>225</v>
      </c>
      <c r="G20" s="194"/>
      <c r="H20" s="194"/>
      <c r="I20" s="194"/>
      <c r="L20" s="194"/>
      <c r="M20" s="195">
        <v>0.33333333333333331</v>
      </c>
      <c r="N20" s="184" t="s">
        <v>0</v>
      </c>
      <c r="O20" s="227" t="s">
        <v>9</v>
      </c>
      <c r="P20" s="194" t="s">
        <v>139</v>
      </c>
      <c r="Q20" s="194" t="s">
        <v>225</v>
      </c>
    </row>
    <row r="21" spans="1:17" x14ac:dyDescent="0.3">
      <c r="A21" s="194"/>
      <c r="B21" s="194"/>
      <c r="C21" s="184" t="s">
        <v>1</v>
      </c>
      <c r="D21" s="227" t="s">
        <v>9</v>
      </c>
      <c r="E21" s="194" t="s">
        <v>145</v>
      </c>
      <c r="F21" s="194" t="s">
        <v>137</v>
      </c>
      <c r="G21" s="194"/>
      <c r="H21" s="194"/>
      <c r="I21" s="194"/>
      <c r="L21" s="194"/>
      <c r="M21" s="194"/>
      <c r="N21" s="184" t="s">
        <v>1</v>
      </c>
      <c r="O21" s="227" t="s">
        <v>9</v>
      </c>
      <c r="P21" s="194" t="s">
        <v>145</v>
      </c>
      <c r="Q21" s="194" t="s">
        <v>137</v>
      </c>
    </row>
    <row r="22" spans="1:17" x14ac:dyDescent="0.3">
      <c r="A22" s="194"/>
      <c r="B22" s="195"/>
      <c r="C22" s="184" t="s">
        <v>2</v>
      </c>
      <c r="D22" s="227" t="s">
        <v>295</v>
      </c>
      <c r="E22" s="194" t="s">
        <v>350</v>
      </c>
      <c r="F22" s="194" t="s">
        <v>124</v>
      </c>
      <c r="G22" s="194"/>
      <c r="H22" s="194"/>
      <c r="I22" s="194"/>
      <c r="L22" s="194"/>
      <c r="M22" s="195"/>
      <c r="N22" s="184" t="s">
        <v>2</v>
      </c>
      <c r="O22" s="227" t="s">
        <v>295</v>
      </c>
      <c r="P22" s="194" t="s">
        <v>350</v>
      </c>
      <c r="Q22" s="194" t="s">
        <v>124</v>
      </c>
    </row>
    <row r="23" spans="1:17" x14ac:dyDescent="0.3">
      <c r="A23" s="194"/>
      <c r="B23" s="194"/>
      <c r="C23" s="184" t="s">
        <v>3</v>
      </c>
      <c r="D23" s="227" t="s">
        <v>295</v>
      </c>
      <c r="E23" s="194" t="s">
        <v>349</v>
      </c>
      <c r="F23" s="194" t="s">
        <v>129</v>
      </c>
      <c r="G23" s="194"/>
      <c r="H23" s="194"/>
      <c r="I23" s="194"/>
      <c r="L23" s="194"/>
      <c r="M23" s="194"/>
      <c r="N23" s="184" t="s">
        <v>3</v>
      </c>
      <c r="O23" s="227" t="s">
        <v>295</v>
      </c>
      <c r="P23" s="194" t="s">
        <v>349</v>
      </c>
      <c r="Q23" s="194" t="s">
        <v>129</v>
      </c>
    </row>
    <row r="24" spans="1:17" x14ac:dyDescent="0.3">
      <c r="A24" s="196"/>
      <c r="B24" s="208">
        <v>0.35416666666666669</v>
      </c>
      <c r="C24" s="130" t="s">
        <v>0</v>
      </c>
      <c r="D24" s="198"/>
      <c r="E24" s="205" t="s">
        <v>309</v>
      </c>
      <c r="F24" s="205" t="s">
        <v>310</v>
      </c>
      <c r="G24" s="196"/>
      <c r="H24" s="196"/>
      <c r="I24" s="196"/>
      <c r="L24" s="196"/>
      <c r="M24" s="208">
        <v>0.35416666666666669</v>
      </c>
      <c r="N24" s="130" t="s">
        <v>0</v>
      </c>
      <c r="O24" s="198"/>
      <c r="P24" s="205" t="s">
        <v>310</v>
      </c>
      <c r="Q24" s="205" t="s">
        <v>311</v>
      </c>
    </row>
    <row r="25" spans="1:17" x14ac:dyDescent="0.3">
      <c r="A25" s="196"/>
      <c r="B25" s="196"/>
      <c r="C25" s="130" t="s">
        <v>1</v>
      </c>
      <c r="D25" s="108" t="s">
        <v>295</v>
      </c>
      <c r="E25" s="196" t="s">
        <v>141</v>
      </c>
      <c r="F25" s="196" t="s">
        <v>134</v>
      </c>
      <c r="G25" s="196"/>
      <c r="H25" s="196"/>
      <c r="I25" s="196"/>
      <c r="L25" s="196"/>
      <c r="M25" s="196"/>
      <c r="N25" s="130" t="s">
        <v>1</v>
      </c>
      <c r="O25" s="108" t="s">
        <v>295</v>
      </c>
      <c r="P25" s="196" t="s">
        <v>141</v>
      </c>
      <c r="Q25" s="196" t="s">
        <v>134</v>
      </c>
    </row>
    <row r="26" spans="1:17" x14ac:dyDescent="0.3">
      <c r="A26" s="196"/>
      <c r="B26" s="208"/>
      <c r="C26" s="130" t="s">
        <v>2</v>
      </c>
      <c r="D26" s="108" t="s">
        <v>9</v>
      </c>
      <c r="E26" s="196" t="s">
        <v>131</v>
      </c>
      <c r="F26" s="196" t="s">
        <v>133</v>
      </c>
      <c r="G26" s="196"/>
      <c r="H26" s="196"/>
      <c r="I26" s="196"/>
      <c r="L26" s="196"/>
      <c r="M26" s="208"/>
      <c r="N26" s="130" t="s">
        <v>2</v>
      </c>
      <c r="O26" s="108" t="s">
        <v>9</v>
      </c>
      <c r="P26" s="196" t="s">
        <v>131</v>
      </c>
      <c r="Q26" s="196" t="s">
        <v>133</v>
      </c>
    </row>
    <row r="27" spans="1:17" x14ac:dyDescent="0.3">
      <c r="A27" s="196"/>
      <c r="B27" s="196"/>
      <c r="C27" s="130" t="s">
        <v>3</v>
      </c>
      <c r="D27" s="108" t="s">
        <v>9</v>
      </c>
      <c r="E27" s="196" t="s">
        <v>215</v>
      </c>
      <c r="F27" s="196" t="s">
        <v>135</v>
      </c>
      <c r="G27" s="196"/>
      <c r="H27" s="196"/>
      <c r="I27" s="196"/>
      <c r="L27" s="196"/>
      <c r="M27" s="196"/>
      <c r="N27" s="130" t="s">
        <v>3</v>
      </c>
      <c r="O27" s="108" t="s">
        <v>9</v>
      </c>
      <c r="P27" s="196" t="s">
        <v>215</v>
      </c>
      <c r="Q27" s="196" t="s">
        <v>135</v>
      </c>
    </row>
    <row r="28" spans="1:17" x14ac:dyDescent="0.3">
      <c r="A28" s="194"/>
      <c r="B28" s="195">
        <v>0.375</v>
      </c>
      <c r="C28" s="184" t="s">
        <v>0</v>
      </c>
      <c r="D28" s="227" t="s">
        <v>295</v>
      </c>
      <c r="E28" s="194" t="s">
        <v>207</v>
      </c>
      <c r="F28" s="194" t="s">
        <v>136</v>
      </c>
      <c r="G28" s="194"/>
      <c r="H28" s="194"/>
      <c r="I28" s="194"/>
      <c r="L28" s="194"/>
      <c r="M28" s="195">
        <v>0.375</v>
      </c>
      <c r="N28" s="184" t="s">
        <v>0</v>
      </c>
      <c r="O28" s="227" t="s">
        <v>295</v>
      </c>
      <c r="P28" s="194" t="s">
        <v>207</v>
      </c>
      <c r="Q28" s="194" t="s">
        <v>136</v>
      </c>
    </row>
    <row r="29" spans="1:17" x14ac:dyDescent="0.3">
      <c r="A29" s="194"/>
      <c r="B29" s="194"/>
      <c r="C29" s="184" t="s">
        <v>1</v>
      </c>
      <c r="D29" s="227" t="s">
        <v>295</v>
      </c>
      <c r="E29" s="194" t="s">
        <v>350</v>
      </c>
      <c r="F29" s="194" t="s">
        <v>129</v>
      </c>
      <c r="G29" s="194"/>
      <c r="H29" s="194"/>
      <c r="I29" s="194"/>
      <c r="L29" s="194"/>
      <c r="M29" s="194"/>
      <c r="N29" s="184" t="s">
        <v>1</v>
      </c>
      <c r="O29" s="227" t="s">
        <v>295</v>
      </c>
      <c r="P29" s="194" t="s">
        <v>350</v>
      </c>
      <c r="Q29" s="194" t="s">
        <v>129</v>
      </c>
    </row>
    <row r="30" spans="1:17" x14ac:dyDescent="0.3">
      <c r="A30" s="194"/>
      <c r="B30" s="194"/>
      <c r="C30" s="184" t="s">
        <v>2</v>
      </c>
      <c r="D30" s="227" t="s">
        <v>9</v>
      </c>
      <c r="E30" s="194" t="s">
        <v>145</v>
      </c>
      <c r="F30" s="194" t="s">
        <v>225</v>
      </c>
      <c r="G30" s="194"/>
      <c r="H30" s="194"/>
      <c r="I30" s="194"/>
      <c r="L30" s="194"/>
      <c r="M30" s="194"/>
      <c r="N30" s="184" t="s">
        <v>2</v>
      </c>
      <c r="O30" s="227" t="s">
        <v>9</v>
      </c>
      <c r="P30" s="194" t="s">
        <v>145</v>
      </c>
      <c r="Q30" s="194" t="s">
        <v>225</v>
      </c>
    </row>
    <row r="31" spans="1:17" x14ac:dyDescent="0.3">
      <c r="A31" s="194"/>
      <c r="B31" s="194"/>
      <c r="C31" s="184" t="s">
        <v>3</v>
      </c>
      <c r="D31" s="227" t="s">
        <v>9</v>
      </c>
      <c r="E31" s="194" t="s">
        <v>139</v>
      </c>
      <c r="F31" s="194" t="s">
        <v>137</v>
      </c>
      <c r="G31" s="194"/>
      <c r="H31" s="194"/>
      <c r="I31" s="194"/>
      <c r="L31" s="194"/>
      <c r="M31" s="194"/>
      <c r="N31" s="184" t="s">
        <v>3</v>
      </c>
      <c r="O31" s="227" t="s">
        <v>9</v>
      </c>
      <c r="P31" s="194" t="s">
        <v>139</v>
      </c>
      <c r="Q31" s="194" t="s">
        <v>137</v>
      </c>
    </row>
    <row r="32" spans="1:17" x14ac:dyDescent="0.3">
      <c r="A32" s="196"/>
      <c r="B32" s="208">
        <v>0.39583333333333331</v>
      </c>
      <c r="C32" s="130" t="s">
        <v>0</v>
      </c>
      <c r="D32" s="108" t="s">
        <v>295</v>
      </c>
      <c r="E32" s="196" t="s">
        <v>349</v>
      </c>
      <c r="F32" s="196" t="s">
        <v>124</v>
      </c>
      <c r="G32" s="196"/>
      <c r="H32" s="196"/>
      <c r="I32" s="196"/>
      <c r="L32" s="196"/>
      <c r="M32" s="208">
        <v>0.39583333333333331</v>
      </c>
      <c r="N32" s="130" t="s">
        <v>0</v>
      </c>
      <c r="O32" s="108" t="s">
        <v>295</v>
      </c>
      <c r="P32" s="196" t="s">
        <v>349</v>
      </c>
      <c r="Q32" s="196" t="s">
        <v>124</v>
      </c>
    </row>
    <row r="33" spans="1:17" x14ac:dyDescent="0.3">
      <c r="A33" s="196"/>
      <c r="B33" s="196"/>
      <c r="C33" s="130" t="s">
        <v>1</v>
      </c>
      <c r="D33" s="108" t="s">
        <v>295</v>
      </c>
      <c r="E33" s="196" t="s">
        <v>207</v>
      </c>
      <c r="F33" s="196" t="s">
        <v>134</v>
      </c>
      <c r="G33" s="196"/>
      <c r="H33" s="196"/>
      <c r="I33" s="196"/>
      <c r="L33" s="196"/>
      <c r="M33" s="196"/>
      <c r="N33" s="130" t="s">
        <v>1</v>
      </c>
      <c r="O33" s="108" t="s">
        <v>295</v>
      </c>
      <c r="P33" s="196" t="s">
        <v>207</v>
      </c>
      <c r="Q33" s="196" t="s">
        <v>134</v>
      </c>
    </row>
    <row r="34" spans="1:17" x14ac:dyDescent="0.3">
      <c r="A34" s="196"/>
      <c r="B34" s="196"/>
      <c r="C34" s="130" t="s">
        <v>2</v>
      </c>
      <c r="D34" s="108" t="s">
        <v>9</v>
      </c>
      <c r="E34" s="196" t="s">
        <v>135</v>
      </c>
      <c r="F34" s="196" t="s">
        <v>145</v>
      </c>
      <c r="G34" s="196"/>
      <c r="H34" s="196"/>
      <c r="I34" s="196"/>
      <c r="L34" s="196"/>
      <c r="M34" s="196"/>
      <c r="N34" s="130" t="s">
        <v>2</v>
      </c>
      <c r="O34" s="108" t="s">
        <v>9</v>
      </c>
      <c r="P34" s="196" t="s">
        <v>135</v>
      </c>
      <c r="Q34" s="196" t="s">
        <v>145</v>
      </c>
    </row>
    <row r="35" spans="1:17" x14ac:dyDescent="0.3">
      <c r="A35" s="196"/>
      <c r="B35" s="196"/>
      <c r="C35" s="130" t="s">
        <v>3</v>
      </c>
      <c r="D35" s="108" t="s">
        <v>9</v>
      </c>
      <c r="E35" s="196" t="s">
        <v>133</v>
      </c>
      <c r="F35" s="196" t="s">
        <v>139</v>
      </c>
      <c r="G35" s="196"/>
      <c r="H35" s="196"/>
      <c r="I35" s="196"/>
      <c r="L35" s="196"/>
      <c r="M35" s="196"/>
      <c r="N35" s="130" t="s">
        <v>3</v>
      </c>
      <c r="O35" s="108" t="s">
        <v>9</v>
      </c>
      <c r="P35" s="196" t="s">
        <v>133</v>
      </c>
      <c r="Q35" s="196" t="s">
        <v>139</v>
      </c>
    </row>
    <row r="36" spans="1:17" x14ac:dyDescent="0.3">
      <c r="A36" s="194"/>
      <c r="B36" s="195">
        <v>0.41666666666666669</v>
      </c>
      <c r="C36" s="184" t="s">
        <v>0</v>
      </c>
      <c r="D36" s="227" t="s">
        <v>9</v>
      </c>
      <c r="E36" s="194" t="s">
        <v>137</v>
      </c>
      <c r="F36" s="194" t="s">
        <v>131</v>
      </c>
      <c r="G36" s="194"/>
      <c r="H36" s="194"/>
      <c r="I36" s="194"/>
      <c r="L36" s="194"/>
      <c r="M36" s="195">
        <v>0.41666666666666669</v>
      </c>
      <c r="N36" s="184" t="s">
        <v>0</v>
      </c>
      <c r="O36" s="227" t="s">
        <v>9</v>
      </c>
      <c r="P36" s="194" t="s">
        <v>137</v>
      </c>
      <c r="Q36" s="194" t="s">
        <v>131</v>
      </c>
    </row>
    <row r="37" spans="1:17" x14ac:dyDescent="0.3">
      <c r="A37" s="194"/>
      <c r="B37" s="194"/>
      <c r="C37" s="184" t="s">
        <v>1</v>
      </c>
      <c r="D37" s="227" t="s">
        <v>9</v>
      </c>
      <c r="E37" s="194" t="s">
        <v>225</v>
      </c>
      <c r="F37" s="194" t="s">
        <v>215</v>
      </c>
      <c r="G37" s="194"/>
      <c r="H37" s="194"/>
      <c r="I37" s="194"/>
      <c r="L37" s="194"/>
      <c r="M37" s="194"/>
      <c r="N37" s="184" t="s">
        <v>1</v>
      </c>
      <c r="O37" s="227" t="s">
        <v>9</v>
      </c>
      <c r="P37" s="194" t="s">
        <v>225</v>
      </c>
      <c r="Q37" s="194" t="s">
        <v>215</v>
      </c>
    </row>
    <row r="38" spans="1:17" x14ac:dyDescent="0.3">
      <c r="A38" s="194"/>
      <c r="B38" s="194"/>
      <c r="C38" s="184" t="s">
        <v>2</v>
      </c>
      <c r="D38" s="227" t="s">
        <v>295</v>
      </c>
      <c r="E38" s="194" t="s">
        <v>141</v>
      </c>
      <c r="F38" s="194" t="s">
        <v>136</v>
      </c>
      <c r="G38" s="194"/>
      <c r="H38" s="194"/>
      <c r="I38" s="194"/>
      <c r="L38" s="194"/>
      <c r="M38" s="194"/>
      <c r="N38" s="184" t="s">
        <v>2</v>
      </c>
      <c r="O38" s="227" t="s">
        <v>295</v>
      </c>
      <c r="P38" s="194" t="s">
        <v>141</v>
      </c>
      <c r="Q38" s="194" t="s">
        <v>136</v>
      </c>
    </row>
    <row r="39" spans="1:17" x14ac:dyDescent="0.3">
      <c r="A39" s="194"/>
      <c r="B39" s="194"/>
      <c r="C39" s="184" t="s">
        <v>3</v>
      </c>
      <c r="D39" s="198"/>
      <c r="E39" s="198"/>
      <c r="F39" s="198"/>
      <c r="G39" s="194"/>
      <c r="H39" s="194"/>
      <c r="I39" s="194"/>
      <c r="L39" s="194"/>
      <c r="M39" s="194"/>
      <c r="N39" s="184" t="s">
        <v>3</v>
      </c>
      <c r="O39" s="198"/>
      <c r="P39" s="198"/>
      <c r="Q39" s="198"/>
    </row>
    <row r="43" spans="1:17" x14ac:dyDescent="0.3">
      <c r="A43" s="190" t="s">
        <v>361</v>
      </c>
      <c r="B43" s="190"/>
      <c r="C43" s="190"/>
      <c r="D43" s="190"/>
      <c r="E43" s="190"/>
      <c r="F43" s="190"/>
      <c r="G43" s="190"/>
      <c r="H43" s="190"/>
      <c r="I43" s="190"/>
    </row>
    <row r="44" spans="1:17" ht="21" x14ac:dyDescent="0.4">
      <c r="A44" s="191" t="s">
        <v>357</v>
      </c>
      <c r="B44" s="190"/>
      <c r="C44" s="193"/>
      <c r="D44" s="58"/>
      <c r="E44" s="190"/>
      <c r="F44" s="190"/>
      <c r="G44" s="255" t="s">
        <v>161</v>
      </c>
      <c r="H44" s="255"/>
      <c r="I44" s="190"/>
    </row>
    <row r="45" spans="1:17" x14ac:dyDescent="0.3">
      <c r="A45" s="196"/>
      <c r="B45" s="196"/>
      <c r="C45" s="130"/>
      <c r="D45" s="108" t="s">
        <v>202</v>
      </c>
      <c r="E45" s="230" t="s">
        <v>150</v>
      </c>
      <c r="F45" s="230" t="s">
        <v>151</v>
      </c>
      <c r="G45" s="108" t="s">
        <v>162</v>
      </c>
      <c r="H45" s="108" t="s">
        <v>163</v>
      </c>
      <c r="I45" s="196" t="s">
        <v>164</v>
      </c>
      <c r="M45" s="190"/>
      <c r="N45" s="190"/>
      <c r="O45" s="190"/>
      <c r="P45" s="190"/>
      <c r="Q45" s="190"/>
    </row>
    <row r="46" spans="1:17" x14ac:dyDescent="0.3">
      <c r="A46" s="196"/>
      <c r="B46" s="208">
        <v>0.25</v>
      </c>
      <c r="C46" s="130" t="s">
        <v>0</v>
      </c>
      <c r="D46" s="108" t="s">
        <v>9</v>
      </c>
      <c r="E46" s="196" t="s">
        <v>225</v>
      </c>
      <c r="F46" s="196" t="s">
        <v>131</v>
      </c>
      <c r="G46" s="198"/>
      <c r="H46" s="196"/>
      <c r="I46" s="196"/>
      <c r="M46" s="190"/>
      <c r="N46" s="190"/>
      <c r="O46" s="190"/>
      <c r="P46" s="190"/>
      <c r="Q46" s="190"/>
    </row>
    <row r="47" spans="1:17" x14ac:dyDescent="0.3">
      <c r="A47" s="196"/>
      <c r="B47" s="196"/>
      <c r="C47" s="130" t="s">
        <v>1</v>
      </c>
      <c r="D47" s="108" t="s">
        <v>9</v>
      </c>
      <c r="E47" s="196" t="s">
        <v>133</v>
      </c>
      <c r="F47" s="196" t="s">
        <v>145</v>
      </c>
      <c r="G47" s="198"/>
      <c r="H47" s="196"/>
      <c r="I47" s="196"/>
      <c r="M47" s="190"/>
      <c r="N47" s="190"/>
      <c r="O47" s="190"/>
      <c r="P47" s="190"/>
      <c r="Q47" s="190"/>
    </row>
    <row r="48" spans="1:17" x14ac:dyDescent="0.3">
      <c r="A48" s="196"/>
      <c r="B48" s="208"/>
      <c r="C48" s="130" t="s">
        <v>2</v>
      </c>
      <c r="D48" s="108" t="s">
        <v>9</v>
      </c>
      <c r="E48" s="196" t="s">
        <v>137</v>
      </c>
      <c r="F48" s="196" t="s">
        <v>215</v>
      </c>
      <c r="G48" s="196"/>
      <c r="H48" s="196"/>
      <c r="I48" s="196"/>
      <c r="M48" s="190"/>
      <c r="N48" s="190"/>
      <c r="O48" s="190"/>
      <c r="P48" s="190"/>
      <c r="Q48" s="190"/>
    </row>
    <row r="49" spans="1:17" x14ac:dyDescent="0.3">
      <c r="A49" s="196"/>
      <c r="B49" s="196"/>
      <c r="C49" s="130" t="s">
        <v>3</v>
      </c>
      <c r="D49" s="108" t="s">
        <v>9</v>
      </c>
      <c r="E49" s="196" t="s">
        <v>135</v>
      </c>
      <c r="F49" s="196" t="s">
        <v>139</v>
      </c>
      <c r="G49" s="196"/>
      <c r="H49" s="196"/>
      <c r="I49" s="196"/>
      <c r="M49" s="190"/>
      <c r="N49" s="190"/>
      <c r="O49" s="190"/>
      <c r="P49" s="190"/>
      <c r="Q49" s="190"/>
    </row>
    <row r="50" spans="1:17" x14ac:dyDescent="0.3">
      <c r="A50" s="205"/>
      <c r="B50" s="256">
        <v>0.27083333333333331</v>
      </c>
      <c r="C50" s="206" t="s">
        <v>0</v>
      </c>
      <c r="D50" s="229"/>
      <c r="E50" s="205" t="s">
        <v>309</v>
      </c>
      <c r="F50" s="205" t="s">
        <v>310</v>
      </c>
      <c r="G50" s="205"/>
      <c r="H50" s="205"/>
      <c r="I50" s="205"/>
      <c r="M50" s="190"/>
      <c r="N50" s="190"/>
      <c r="O50" s="190"/>
      <c r="P50" s="190"/>
      <c r="Q50" s="190"/>
    </row>
    <row r="51" spans="1:17" x14ac:dyDescent="0.3">
      <c r="A51" s="205"/>
      <c r="B51" s="205"/>
      <c r="C51" s="206" t="s">
        <v>1</v>
      </c>
      <c r="D51" s="205"/>
      <c r="E51" s="205" t="s">
        <v>311</v>
      </c>
      <c r="F51" s="205" t="s">
        <v>312</v>
      </c>
      <c r="G51" s="205"/>
      <c r="H51" s="205"/>
      <c r="I51" s="205"/>
      <c r="M51" s="190"/>
      <c r="N51" s="190"/>
      <c r="O51" s="190"/>
      <c r="P51" s="190"/>
      <c r="Q51" s="190"/>
    </row>
    <row r="52" spans="1:17" x14ac:dyDescent="0.3">
      <c r="A52" s="194"/>
      <c r="B52" s="195"/>
      <c r="C52" s="184" t="s">
        <v>2</v>
      </c>
      <c r="D52" s="227" t="s">
        <v>295</v>
      </c>
      <c r="E52" s="194" t="s">
        <v>129</v>
      </c>
      <c r="F52" s="194" t="s">
        <v>207</v>
      </c>
      <c r="G52" s="194"/>
      <c r="H52" s="194"/>
      <c r="I52" s="194"/>
      <c r="M52" s="190"/>
      <c r="N52" s="190"/>
      <c r="O52" s="190"/>
      <c r="P52" s="190"/>
      <c r="Q52" s="190"/>
    </row>
    <row r="53" spans="1:17" x14ac:dyDescent="0.3">
      <c r="A53" s="194"/>
      <c r="B53" s="194"/>
      <c r="C53" s="184" t="s">
        <v>3</v>
      </c>
      <c r="D53" s="227" t="s">
        <v>295</v>
      </c>
      <c r="E53" s="194" t="s">
        <v>124</v>
      </c>
      <c r="F53" s="194" t="s">
        <v>141</v>
      </c>
      <c r="G53" s="194"/>
      <c r="H53" s="194"/>
      <c r="I53" s="194"/>
      <c r="M53" s="190"/>
      <c r="N53" s="190"/>
      <c r="O53" s="190"/>
      <c r="P53" s="190"/>
      <c r="Q53" s="190"/>
    </row>
    <row r="54" spans="1:17" x14ac:dyDescent="0.3">
      <c r="A54" s="196"/>
      <c r="B54" s="208">
        <v>0.29166666666666669</v>
      </c>
      <c r="C54" s="130" t="s">
        <v>0</v>
      </c>
      <c r="D54" s="108" t="s">
        <v>295</v>
      </c>
      <c r="E54" s="196" t="s">
        <v>136</v>
      </c>
      <c r="F54" s="196" t="s">
        <v>349</v>
      </c>
      <c r="G54" s="196"/>
      <c r="H54" s="196"/>
      <c r="I54" s="196"/>
      <c r="M54" s="190"/>
      <c r="N54" s="190"/>
      <c r="O54" s="190"/>
      <c r="P54" s="190"/>
      <c r="Q54" s="190"/>
    </row>
    <row r="55" spans="1:17" x14ac:dyDescent="0.3">
      <c r="A55" s="196"/>
      <c r="B55" s="196"/>
      <c r="C55" s="130" t="s">
        <v>1</v>
      </c>
      <c r="D55" s="108" t="s">
        <v>295</v>
      </c>
      <c r="E55" s="196" t="s">
        <v>134</v>
      </c>
      <c r="F55" s="196" t="s">
        <v>350</v>
      </c>
      <c r="G55" s="196"/>
      <c r="H55" s="196"/>
      <c r="I55" s="196"/>
      <c r="M55" s="190"/>
      <c r="N55" s="190"/>
      <c r="O55" s="190"/>
      <c r="P55" s="190"/>
      <c r="Q55" s="190"/>
    </row>
    <row r="56" spans="1:17" x14ac:dyDescent="0.3">
      <c r="A56" s="196"/>
      <c r="B56" s="208"/>
      <c r="C56" s="130" t="s">
        <v>2</v>
      </c>
      <c r="D56" s="108" t="s">
        <v>9</v>
      </c>
      <c r="E56" s="196" t="s">
        <v>215</v>
      </c>
      <c r="F56" s="196" t="s">
        <v>133</v>
      </c>
      <c r="G56" s="198"/>
      <c r="H56" s="196"/>
      <c r="I56" s="196"/>
      <c r="K56" s="64"/>
      <c r="L56" s="64"/>
      <c r="M56" s="190"/>
      <c r="N56" s="190"/>
      <c r="O56" s="190"/>
      <c r="P56" s="190"/>
      <c r="Q56" s="190"/>
    </row>
    <row r="57" spans="1:17" x14ac:dyDescent="0.3">
      <c r="A57" s="196"/>
      <c r="B57" s="208"/>
      <c r="C57" s="130" t="s">
        <v>3</v>
      </c>
      <c r="D57" s="108" t="s">
        <v>9</v>
      </c>
      <c r="E57" s="196" t="s">
        <v>131</v>
      </c>
      <c r="F57" s="196" t="s">
        <v>135</v>
      </c>
      <c r="G57" s="198"/>
      <c r="H57" s="196"/>
      <c r="I57" s="196"/>
      <c r="K57" s="64"/>
      <c r="L57" s="64"/>
      <c r="M57" s="190"/>
      <c r="N57" s="190"/>
      <c r="O57" s="190"/>
      <c r="P57" s="190"/>
      <c r="Q57" s="190"/>
    </row>
    <row r="58" spans="1:17" x14ac:dyDescent="0.3">
      <c r="A58" s="205"/>
      <c r="B58" s="256">
        <v>0.3125</v>
      </c>
      <c r="C58" s="206" t="s">
        <v>0</v>
      </c>
      <c r="D58" s="205"/>
      <c r="E58" s="205" t="s">
        <v>309</v>
      </c>
      <c r="F58" s="205" t="s">
        <v>311</v>
      </c>
      <c r="G58" s="205"/>
      <c r="H58" s="205"/>
      <c r="I58" s="205"/>
      <c r="K58" s="64"/>
      <c r="L58" s="64"/>
      <c r="M58" s="190"/>
      <c r="N58" s="190"/>
      <c r="O58" s="190"/>
      <c r="P58" s="190"/>
      <c r="Q58" s="190"/>
    </row>
    <row r="59" spans="1:17" x14ac:dyDescent="0.3">
      <c r="A59" s="205"/>
      <c r="B59" s="205"/>
      <c r="C59" s="206" t="s">
        <v>1</v>
      </c>
      <c r="D59" s="205"/>
      <c r="E59" s="205" t="s">
        <v>310</v>
      </c>
      <c r="F59" s="205" t="s">
        <v>312</v>
      </c>
      <c r="G59" s="205"/>
      <c r="H59" s="205"/>
      <c r="I59" s="205"/>
      <c r="K59" s="65"/>
      <c r="L59" s="65"/>
      <c r="M59" s="190"/>
      <c r="N59" s="190"/>
      <c r="O59" s="190"/>
      <c r="P59" s="190"/>
      <c r="Q59" s="190"/>
    </row>
    <row r="60" spans="1:17" x14ac:dyDescent="0.3">
      <c r="A60" s="194"/>
      <c r="B60" s="195"/>
      <c r="C60" s="184" t="s">
        <v>2</v>
      </c>
      <c r="D60" s="227" t="s">
        <v>295</v>
      </c>
      <c r="E60" s="194" t="s">
        <v>129</v>
      </c>
      <c r="F60" s="194" t="s">
        <v>141</v>
      </c>
      <c r="G60" s="194"/>
      <c r="H60" s="194"/>
      <c r="I60" s="194"/>
      <c r="K60" s="64"/>
      <c r="L60" s="64"/>
      <c r="M60" s="190"/>
      <c r="N60" s="190"/>
      <c r="O60" s="190"/>
      <c r="P60" s="190"/>
      <c r="Q60" s="190"/>
    </row>
    <row r="61" spans="1:17" x14ac:dyDescent="0.3">
      <c r="A61" s="194"/>
      <c r="B61" s="194"/>
      <c r="C61" s="184" t="s">
        <v>3</v>
      </c>
      <c r="D61" s="227" t="s">
        <v>295</v>
      </c>
      <c r="E61" s="194" t="s">
        <v>124</v>
      </c>
      <c r="F61" s="194" t="s">
        <v>207</v>
      </c>
      <c r="G61" s="194"/>
      <c r="H61" s="194"/>
      <c r="I61" s="194"/>
      <c r="K61" s="64"/>
      <c r="L61" s="64"/>
      <c r="M61" s="190"/>
      <c r="N61" s="190"/>
      <c r="O61" s="190"/>
      <c r="P61" s="190"/>
      <c r="Q61" s="190"/>
    </row>
    <row r="62" spans="1:17" x14ac:dyDescent="0.3">
      <c r="A62" s="196"/>
      <c r="B62" s="208">
        <v>0.33333333333333331</v>
      </c>
      <c r="C62" s="130" t="s">
        <v>0</v>
      </c>
      <c r="D62" s="108" t="s">
        <v>295</v>
      </c>
      <c r="E62" s="196" t="s">
        <v>136</v>
      </c>
      <c r="F62" s="196" t="s">
        <v>350</v>
      </c>
      <c r="G62" s="196"/>
      <c r="H62" s="196"/>
      <c r="I62" s="196"/>
      <c r="K62" s="64"/>
      <c r="L62" s="64"/>
      <c r="M62" s="190"/>
      <c r="N62" s="190"/>
      <c r="O62" s="190"/>
      <c r="P62" s="190"/>
      <c r="Q62" s="190"/>
    </row>
    <row r="63" spans="1:17" x14ac:dyDescent="0.3">
      <c r="A63" s="196"/>
      <c r="B63" s="196"/>
      <c r="C63" s="130" t="s">
        <v>1</v>
      </c>
      <c r="D63" s="108" t="s">
        <v>295</v>
      </c>
      <c r="E63" s="196" t="s">
        <v>134</v>
      </c>
      <c r="F63" s="196" t="s">
        <v>349</v>
      </c>
      <c r="G63" s="196"/>
      <c r="H63" s="196"/>
      <c r="I63" s="196"/>
      <c r="K63" s="64"/>
      <c r="L63" s="64"/>
      <c r="M63" s="190"/>
      <c r="N63" s="190"/>
      <c r="O63" s="190"/>
      <c r="P63" s="190"/>
      <c r="Q63" s="190"/>
    </row>
    <row r="64" spans="1:17" x14ac:dyDescent="0.3">
      <c r="A64" s="196"/>
      <c r="B64" s="208"/>
      <c r="C64" s="130" t="s">
        <v>2</v>
      </c>
      <c r="D64" s="108" t="s">
        <v>9</v>
      </c>
      <c r="E64" s="196" t="s">
        <v>139</v>
      </c>
      <c r="F64" s="196" t="s">
        <v>225</v>
      </c>
      <c r="G64" s="196"/>
      <c r="H64" s="196"/>
      <c r="I64" s="196"/>
      <c r="K64" s="64"/>
      <c r="L64" s="64"/>
      <c r="M64" s="190"/>
      <c r="N64" s="190"/>
      <c r="O64" s="190"/>
      <c r="P64" s="190"/>
      <c r="Q64" s="190"/>
    </row>
    <row r="65" spans="1:17" x14ac:dyDescent="0.3">
      <c r="A65" s="196"/>
      <c r="B65" s="196"/>
      <c r="C65" s="130" t="s">
        <v>3</v>
      </c>
      <c r="D65" s="108" t="s">
        <v>9</v>
      </c>
      <c r="E65" s="196" t="s">
        <v>145</v>
      </c>
      <c r="F65" s="196" t="s">
        <v>137</v>
      </c>
      <c r="G65" s="196"/>
      <c r="H65" s="196"/>
      <c r="I65" s="196"/>
      <c r="K65" s="65"/>
      <c r="L65" s="65"/>
      <c r="M65" s="190"/>
      <c r="N65" s="190"/>
      <c r="O65" s="190"/>
      <c r="P65" s="190"/>
      <c r="Q65" s="190"/>
    </row>
    <row r="66" spans="1:17" x14ac:dyDescent="0.3">
      <c r="A66" s="205"/>
      <c r="B66" s="256">
        <v>0.35416666666666669</v>
      </c>
      <c r="C66" s="206" t="s">
        <v>0</v>
      </c>
      <c r="D66" s="205"/>
      <c r="E66" s="205" t="s">
        <v>309</v>
      </c>
      <c r="F66" s="205" t="s">
        <v>312</v>
      </c>
      <c r="G66" s="205"/>
      <c r="H66" s="205"/>
      <c r="I66" s="205"/>
      <c r="K66" s="64"/>
      <c r="L66" s="64"/>
      <c r="M66" s="190"/>
      <c r="N66" s="190"/>
      <c r="O66" s="190"/>
      <c r="P66" s="190"/>
      <c r="Q66" s="190"/>
    </row>
    <row r="67" spans="1:17" x14ac:dyDescent="0.3">
      <c r="A67" s="205"/>
      <c r="B67" s="205"/>
      <c r="C67" s="206" t="s">
        <v>1</v>
      </c>
      <c r="D67" s="205"/>
      <c r="E67" s="205" t="s">
        <v>310</v>
      </c>
      <c r="F67" s="205" t="s">
        <v>311</v>
      </c>
      <c r="G67" s="205"/>
      <c r="H67" s="205"/>
      <c r="I67" s="205"/>
      <c r="M67" s="190"/>
      <c r="N67" s="190"/>
      <c r="O67" s="190"/>
      <c r="P67" s="190"/>
      <c r="Q67" s="190"/>
    </row>
    <row r="68" spans="1:17" x14ac:dyDescent="0.3">
      <c r="A68" s="194"/>
      <c r="B68" s="195"/>
      <c r="C68" s="184" t="s">
        <v>2</v>
      </c>
      <c r="D68" s="227" t="s">
        <v>295</v>
      </c>
      <c r="E68" s="194" t="s">
        <v>350</v>
      </c>
      <c r="F68" s="194" t="s">
        <v>124</v>
      </c>
      <c r="G68" s="194"/>
      <c r="H68" s="194"/>
      <c r="I68" s="194"/>
      <c r="M68" s="190"/>
      <c r="N68" s="190"/>
      <c r="O68" s="190"/>
      <c r="P68" s="190"/>
      <c r="Q68" s="190"/>
    </row>
    <row r="69" spans="1:17" x14ac:dyDescent="0.3">
      <c r="A69" s="194"/>
      <c r="B69" s="194"/>
      <c r="C69" s="184" t="s">
        <v>3</v>
      </c>
      <c r="D69" s="227" t="s">
        <v>295</v>
      </c>
      <c r="E69" s="194" t="s">
        <v>349</v>
      </c>
      <c r="F69" s="194" t="s">
        <v>129</v>
      </c>
      <c r="G69" s="194"/>
      <c r="H69" s="194"/>
      <c r="I69" s="194"/>
      <c r="M69" s="190"/>
      <c r="N69" s="190"/>
      <c r="O69" s="190"/>
      <c r="P69" s="190"/>
      <c r="Q69" s="190"/>
    </row>
    <row r="70" spans="1:17" x14ac:dyDescent="0.3">
      <c r="A70" s="196"/>
      <c r="B70" s="208">
        <v>0.375</v>
      </c>
      <c r="C70" s="130" t="s">
        <v>0</v>
      </c>
      <c r="D70" s="108" t="s">
        <v>9</v>
      </c>
      <c r="E70" s="196" t="s">
        <v>131</v>
      </c>
      <c r="F70" s="196" t="s">
        <v>133</v>
      </c>
      <c r="G70" s="196"/>
      <c r="H70" s="196"/>
      <c r="I70" s="196"/>
      <c r="M70" s="190"/>
      <c r="N70" s="190"/>
      <c r="O70" s="190"/>
      <c r="P70" s="190"/>
      <c r="Q70" s="190"/>
    </row>
    <row r="71" spans="1:17" x14ac:dyDescent="0.3">
      <c r="A71" s="196"/>
      <c r="B71" s="196"/>
      <c r="C71" s="130" t="s">
        <v>1</v>
      </c>
      <c r="D71" s="108" t="s">
        <v>9</v>
      </c>
      <c r="E71" s="196" t="s">
        <v>215</v>
      </c>
      <c r="F71" s="196" t="s">
        <v>135</v>
      </c>
      <c r="G71" s="196"/>
      <c r="H71" s="196"/>
      <c r="I71" s="196"/>
      <c r="M71" s="190"/>
      <c r="N71" s="190"/>
      <c r="O71" s="190"/>
      <c r="P71" s="190"/>
      <c r="Q71" s="190"/>
    </row>
    <row r="72" spans="1:17" x14ac:dyDescent="0.3">
      <c r="A72" s="196"/>
      <c r="B72" s="196"/>
      <c r="C72" s="130" t="s">
        <v>2</v>
      </c>
      <c r="D72" s="108" t="s">
        <v>9</v>
      </c>
      <c r="E72" s="196" t="s">
        <v>145</v>
      </c>
      <c r="F72" s="196" t="s">
        <v>225</v>
      </c>
      <c r="G72" s="196"/>
      <c r="H72" s="196"/>
      <c r="I72" s="196"/>
      <c r="M72" s="190"/>
      <c r="N72" s="190"/>
      <c r="O72" s="190"/>
      <c r="P72" s="190"/>
      <c r="Q72" s="190"/>
    </row>
    <row r="73" spans="1:17" x14ac:dyDescent="0.3">
      <c r="A73" s="196"/>
      <c r="B73" s="196"/>
      <c r="C73" s="130" t="s">
        <v>3</v>
      </c>
      <c r="D73" s="108" t="s">
        <v>9</v>
      </c>
      <c r="E73" s="196" t="s">
        <v>139</v>
      </c>
      <c r="F73" s="196" t="s">
        <v>137</v>
      </c>
      <c r="G73" s="196"/>
      <c r="H73" s="196"/>
      <c r="I73" s="196"/>
      <c r="M73" s="190"/>
      <c r="N73" s="190"/>
      <c r="O73" s="190"/>
      <c r="P73" s="190"/>
      <c r="Q73" s="190"/>
    </row>
    <row r="74" spans="1:17" x14ac:dyDescent="0.3">
      <c r="A74" s="194"/>
      <c r="B74" s="195">
        <v>0.39583333333333331</v>
      </c>
      <c r="C74" s="184" t="s">
        <v>0</v>
      </c>
      <c r="D74" s="227" t="s">
        <v>295</v>
      </c>
      <c r="E74" s="194" t="s">
        <v>141</v>
      </c>
      <c r="F74" s="194" t="s">
        <v>134</v>
      </c>
      <c r="G74" s="194"/>
      <c r="H74" s="194"/>
      <c r="I74" s="194"/>
      <c r="M74" s="190"/>
      <c r="N74" s="190"/>
      <c r="O74" s="190"/>
      <c r="P74" s="190"/>
      <c r="Q74" s="190"/>
    </row>
    <row r="75" spans="1:17" x14ac:dyDescent="0.3">
      <c r="A75" s="194"/>
      <c r="B75" s="194"/>
      <c r="C75" s="184" t="s">
        <v>1</v>
      </c>
      <c r="D75" s="227" t="s">
        <v>295</v>
      </c>
      <c r="E75" s="194" t="s">
        <v>207</v>
      </c>
      <c r="F75" s="194" t="s">
        <v>136</v>
      </c>
      <c r="G75" s="194"/>
      <c r="H75" s="194"/>
      <c r="I75" s="194"/>
      <c r="M75" s="190"/>
      <c r="N75" s="190"/>
      <c r="O75" s="190"/>
      <c r="P75" s="190"/>
      <c r="Q75" s="190"/>
    </row>
    <row r="76" spans="1:17" x14ac:dyDescent="0.3">
      <c r="A76" s="194"/>
      <c r="B76" s="194"/>
      <c r="C76" s="184" t="s">
        <v>2</v>
      </c>
      <c r="D76" s="227" t="s">
        <v>295</v>
      </c>
      <c r="E76" s="194" t="s">
        <v>350</v>
      </c>
      <c r="F76" s="194" t="s">
        <v>129</v>
      </c>
      <c r="G76" s="194"/>
      <c r="H76" s="194"/>
      <c r="I76" s="194"/>
      <c r="M76" s="190"/>
      <c r="N76" s="190"/>
      <c r="O76" s="190"/>
      <c r="P76" s="190"/>
      <c r="Q76" s="190"/>
    </row>
    <row r="77" spans="1:17" x14ac:dyDescent="0.3">
      <c r="A77" s="194"/>
      <c r="B77" s="194"/>
      <c r="C77" s="184" t="s">
        <v>3</v>
      </c>
      <c r="D77" s="227" t="s">
        <v>295</v>
      </c>
      <c r="E77" s="194" t="s">
        <v>349</v>
      </c>
      <c r="F77" s="194" t="s">
        <v>124</v>
      </c>
      <c r="G77" s="194"/>
      <c r="H77" s="194"/>
      <c r="I77" s="194"/>
      <c r="M77" s="190"/>
      <c r="N77" s="190"/>
      <c r="O77" s="190"/>
      <c r="P77" s="190"/>
      <c r="Q77" s="190"/>
    </row>
    <row r="78" spans="1:17" x14ac:dyDescent="0.3">
      <c r="A78" s="196"/>
      <c r="B78" s="208">
        <v>0.41666666666666669</v>
      </c>
      <c r="C78" s="130" t="s">
        <v>0</v>
      </c>
      <c r="D78" s="108" t="s">
        <v>9</v>
      </c>
      <c r="E78" s="196" t="s">
        <v>135</v>
      </c>
      <c r="F78" s="196" t="s">
        <v>145</v>
      </c>
      <c r="G78" s="196"/>
      <c r="H78" s="196"/>
      <c r="I78" s="196"/>
      <c r="M78" s="190"/>
      <c r="N78" s="190"/>
      <c r="O78" s="190"/>
      <c r="P78" s="190"/>
      <c r="Q78" s="190"/>
    </row>
    <row r="79" spans="1:17" x14ac:dyDescent="0.3">
      <c r="A79" s="196"/>
      <c r="B79" s="196"/>
      <c r="C79" s="130" t="s">
        <v>1</v>
      </c>
      <c r="D79" s="108" t="s">
        <v>9</v>
      </c>
      <c r="E79" s="196" t="s">
        <v>133</v>
      </c>
      <c r="F79" s="196" t="s">
        <v>139</v>
      </c>
      <c r="G79" s="196"/>
      <c r="H79" s="196"/>
      <c r="I79" s="196"/>
      <c r="M79" s="190"/>
      <c r="N79" s="190"/>
      <c r="O79" s="190"/>
      <c r="P79" s="190"/>
      <c r="Q79" s="190"/>
    </row>
    <row r="80" spans="1:17" x14ac:dyDescent="0.3">
      <c r="A80" s="196"/>
      <c r="B80" s="196"/>
      <c r="C80" s="130" t="s">
        <v>2</v>
      </c>
      <c r="D80" s="108" t="s">
        <v>9</v>
      </c>
      <c r="E80" s="196" t="s">
        <v>137</v>
      </c>
      <c r="F80" s="196" t="s">
        <v>131</v>
      </c>
      <c r="G80" s="196"/>
      <c r="H80" s="196"/>
      <c r="I80" s="196"/>
      <c r="M80" s="190"/>
      <c r="N80" s="190"/>
      <c r="O80" s="190"/>
      <c r="P80" s="190"/>
      <c r="Q80" s="190"/>
    </row>
    <row r="81" spans="1:17" x14ac:dyDescent="0.3">
      <c r="A81" s="196"/>
      <c r="B81" s="196"/>
      <c r="C81" s="130" t="s">
        <v>3</v>
      </c>
      <c r="D81" s="108" t="s">
        <v>9</v>
      </c>
      <c r="E81" s="248" t="s">
        <v>225</v>
      </c>
      <c r="F81" s="248" t="s">
        <v>215</v>
      </c>
      <c r="G81" s="196"/>
      <c r="H81" s="196"/>
      <c r="I81" s="196"/>
      <c r="M81" s="190"/>
      <c r="N81" s="190"/>
      <c r="O81" s="190"/>
      <c r="P81" s="190"/>
      <c r="Q81" s="190"/>
    </row>
    <row r="82" spans="1:17" x14ac:dyDescent="0.3">
      <c r="A82" s="194"/>
      <c r="B82" s="195">
        <v>0.4375</v>
      </c>
      <c r="C82" s="184" t="s">
        <v>0</v>
      </c>
      <c r="D82" s="227" t="s">
        <v>295</v>
      </c>
      <c r="E82" s="194" t="s">
        <v>207</v>
      </c>
      <c r="F82" s="194" t="s">
        <v>134</v>
      </c>
      <c r="G82" s="194"/>
      <c r="H82" s="194"/>
      <c r="I82" s="194"/>
      <c r="M82" s="190"/>
      <c r="N82" s="190"/>
      <c r="O82" s="190"/>
      <c r="P82" s="190"/>
      <c r="Q82" s="190"/>
    </row>
    <row r="83" spans="1:17" x14ac:dyDescent="0.3">
      <c r="A83" s="194"/>
      <c r="B83" s="194"/>
      <c r="C83" s="184" t="s">
        <v>1</v>
      </c>
      <c r="D83" s="227" t="s">
        <v>295</v>
      </c>
      <c r="E83" s="194" t="s">
        <v>141</v>
      </c>
      <c r="F83" s="194" t="s">
        <v>136</v>
      </c>
      <c r="G83" s="194"/>
      <c r="H83" s="194"/>
      <c r="I83" s="194"/>
      <c r="M83" s="190"/>
      <c r="N83" s="190"/>
      <c r="O83" s="190"/>
      <c r="P83" s="190"/>
      <c r="Q83" s="190"/>
    </row>
    <row r="84" spans="1:17" x14ac:dyDescent="0.3">
      <c r="M84" s="190"/>
      <c r="N84" s="190"/>
      <c r="O84" s="190"/>
      <c r="P84" s="190"/>
      <c r="Q84" s="190"/>
    </row>
    <row r="85" spans="1:17" x14ac:dyDescent="0.3">
      <c r="M85" s="190"/>
      <c r="N85" s="190"/>
      <c r="O85" s="190"/>
      <c r="P85" s="190"/>
      <c r="Q85" s="190"/>
    </row>
    <row r="86" spans="1:17" x14ac:dyDescent="0.3">
      <c r="M86" s="190"/>
      <c r="N86" s="190"/>
      <c r="O86" s="190"/>
      <c r="P86" s="190"/>
      <c r="Q86" s="190"/>
    </row>
    <row r="87" spans="1:17" x14ac:dyDescent="0.3">
      <c r="M87" s="190"/>
      <c r="N87" s="190"/>
      <c r="O87" s="190"/>
      <c r="P87" s="190"/>
      <c r="Q87" s="190"/>
    </row>
    <row r="88" spans="1:17" x14ac:dyDescent="0.3">
      <c r="M88" s="190"/>
      <c r="N88" s="190"/>
      <c r="O88" s="190"/>
      <c r="P88" s="190"/>
      <c r="Q88" s="19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5"/>
  <dimension ref="A1:N96"/>
  <sheetViews>
    <sheetView workbookViewId="0"/>
  </sheetViews>
  <sheetFormatPr defaultRowHeight="14.4" x14ac:dyDescent="0.3"/>
  <cols>
    <col min="11" max="11" width="10.33203125" customWidth="1"/>
  </cols>
  <sheetData>
    <row r="1" spans="1:14" ht="18" x14ac:dyDescent="0.35">
      <c r="A1" s="52" t="s">
        <v>22</v>
      </c>
      <c r="B1" s="52" t="s">
        <v>42</v>
      </c>
      <c r="C1" s="57"/>
    </row>
    <row r="2" spans="1:14" x14ac:dyDescent="0.3">
      <c r="A2" s="4" t="s">
        <v>29</v>
      </c>
      <c r="B2" s="4" t="s">
        <v>30</v>
      </c>
      <c r="C2" s="4" t="s">
        <v>31</v>
      </c>
      <c r="K2" s="57" t="s">
        <v>108</v>
      </c>
      <c r="L2" s="57" t="s">
        <v>105</v>
      </c>
      <c r="M2" s="57" t="s">
        <v>106</v>
      </c>
      <c r="N2" s="57" t="s">
        <v>107</v>
      </c>
    </row>
    <row r="3" spans="1:14" x14ac:dyDescent="0.3">
      <c r="A3" s="57">
        <v>1</v>
      </c>
      <c r="B3" s="3">
        <v>0.25</v>
      </c>
      <c r="C3" s="2" t="s">
        <v>0</v>
      </c>
      <c r="D3" s="57" t="s">
        <v>9</v>
      </c>
      <c r="E3" s="57">
        <v>9</v>
      </c>
      <c r="F3" s="57">
        <v>10</v>
      </c>
      <c r="H3" s="66"/>
      <c r="I3" s="75"/>
      <c r="J3" s="66" t="s">
        <v>7</v>
      </c>
      <c r="K3" s="66"/>
      <c r="L3" s="66">
        <v>1</v>
      </c>
      <c r="M3" s="66">
        <v>1</v>
      </c>
      <c r="N3" s="66"/>
    </row>
    <row r="4" spans="1:14" x14ac:dyDescent="0.3">
      <c r="A4" s="57">
        <v>2</v>
      </c>
      <c r="B4" s="57"/>
      <c r="C4" s="2" t="s">
        <v>1</v>
      </c>
      <c r="D4" s="57" t="s">
        <v>9</v>
      </c>
      <c r="E4" s="57">
        <v>11</v>
      </c>
      <c r="F4" s="57">
        <v>12</v>
      </c>
      <c r="H4" s="66"/>
      <c r="I4" s="75"/>
      <c r="J4" s="66" t="s">
        <v>8</v>
      </c>
      <c r="K4" s="66"/>
      <c r="L4" s="66">
        <v>1</v>
      </c>
      <c r="M4" s="66">
        <v>1</v>
      </c>
      <c r="N4" s="66"/>
    </row>
    <row r="5" spans="1:14" x14ac:dyDescent="0.3">
      <c r="A5" s="57">
        <v>3</v>
      </c>
      <c r="B5" s="57"/>
      <c r="C5" s="2" t="s">
        <v>2</v>
      </c>
      <c r="D5" s="15" t="s">
        <v>10</v>
      </c>
      <c r="E5" s="15">
        <v>13</v>
      </c>
      <c r="F5" s="15">
        <v>14</v>
      </c>
      <c r="H5" s="66"/>
      <c r="I5" s="75"/>
      <c r="J5" s="66" t="s">
        <v>9</v>
      </c>
      <c r="K5" s="66"/>
      <c r="L5" s="66">
        <v>1</v>
      </c>
      <c r="M5" s="66">
        <v>1</v>
      </c>
      <c r="N5" s="66"/>
    </row>
    <row r="6" spans="1:14" x14ac:dyDescent="0.3">
      <c r="A6" s="57">
        <v>4</v>
      </c>
      <c r="B6" s="57"/>
      <c r="C6" s="2" t="s">
        <v>3</v>
      </c>
      <c r="D6" s="15" t="s">
        <v>10</v>
      </c>
      <c r="E6" s="15">
        <v>15</v>
      </c>
      <c r="F6" s="15">
        <v>16</v>
      </c>
      <c r="H6" s="66"/>
      <c r="I6" s="75"/>
      <c r="J6" s="66" t="s">
        <v>10</v>
      </c>
      <c r="K6" s="66"/>
      <c r="L6" s="66">
        <v>1</v>
      </c>
      <c r="M6" s="66">
        <v>1</v>
      </c>
      <c r="N6" s="66"/>
    </row>
    <row r="7" spans="1:14" x14ac:dyDescent="0.3">
      <c r="A7" s="57">
        <v>5</v>
      </c>
      <c r="B7" s="57"/>
      <c r="C7" s="18" t="s">
        <v>4</v>
      </c>
      <c r="D7" s="57" t="s">
        <v>11</v>
      </c>
      <c r="E7" s="57">
        <v>17</v>
      </c>
      <c r="F7" s="57">
        <v>18</v>
      </c>
      <c r="H7" s="66"/>
      <c r="I7" s="75"/>
      <c r="J7" s="66" t="s">
        <v>11</v>
      </c>
      <c r="K7" s="66"/>
      <c r="L7" s="66">
        <v>1</v>
      </c>
      <c r="M7" s="66">
        <v>1</v>
      </c>
      <c r="N7" s="66"/>
    </row>
    <row r="8" spans="1:14" x14ac:dyDescent="0.3">
      <c r="A8" s="57">
        <v>6</v>
      </c>
      <c r="B8" s="57"/>
      <c r="C8" s="18" t="s">
        <v>5</v>
      </c>
      <c r="D8" s="57" t="s">
        <v>11</v>
      </c>
      <c r="E8" s="57">
        <v>19</v>
      </c>
      <c r="F8" s="57">
        <v>20</v>
      </c>
      <c r="H8" s="66"/>
      <c r="I8" s="75"/>
      <c r="J8" s="66" t="s">
        <v>12</v>
      </c>
      <c r="K8" s="66"/>
      <c r="L8" s="66"/>
      <c r="M8" s="66">
        <v>1</v>
      </c>
      <c r="N8" s="66">
        <v>1</v>
      </c>
    </row>
    <row r="9" spans="1:14" x14ac:dyDescent="0.3">
      <c r="A9" s="57">
        <v>7</v>
      </c>
      <c r="B9" s="3">
        <v>0.27083333333333331</v>
      </c>
      <c r="C9" s="2" t="s">
        <v>0</v>
      </c>
      <c r="D9" s="57" t="s">
        <v>7</v>
      </c>
      <c r="E9" s="57">
        <v>1</v>
      </c>
      <c r="F9" s="57">
        <v>2</v>
      </c>
      <c r="H9" s="66"/>
      <c r="I9" s="75"/>
      <c r="J9" s="66" t="s">
        <v>13</v>
      </c>
      <c r="K9" s="66"/>
      <c r="L9" s="66">
        <v>1</v>
      </c>
      <c r="M9" s="66">
        <v>1</v>
      </c>
      <c r="N9" s="66"/>
    </row>
    <row r="10" spans="1:14" x14ac:dyDescent="0.3">
      <c r="A10" s="57">
        <v>8</v>
      </c>
      <c r="B10" s="57"/>
      <c r="C10" s="2" t="s">
        <v>1</v>
      </c>
      <c r="D10" s="57" t="s">
        <v>7</v>
      </c>
      <c r="E10" s="57">
        <v>3</v>
      </c>
      <c r="F10" s="57">
        <v>4</v>
      </c>
      <c r="H10" s="66"/>
      <c r="I10" s="75"/>
      <c r="J10" s="66" t="s">
        <v>14</v>
      </c>
      <c r="K10" s="66"/>
      <c r="L10" s="66">
        <v>1</v>
      </c>
      <c r="M10" s="66">
        <v>1</v>
      </c>
      <c r="N10" s="66"/>
    </row>
    <row r="11" spans="1:14" x14ac:dyDescent="0.3">
      <c r="A11" s="57">
        <v>9</v>
      </c>
      <c r="B11" s="57"/>
      <c r="C11" s="2" t="s">
        <v>2</v>
      </c>
      <c r="D11" s="57" t="s">
        <v>13</v>
      </c>
      <c r="E11" s="57">
        <v>25</v>
      </c>
      <c r="F11" s="57">
        <v>26</v>
      </c>
      <c r="H11" s="66"/>
      <c r="I11" s="75"/>
      <c r="J11" s="66"/>
      <c r="K11" s="66"/>
      <c r="L11" s="66"/>
      <c r="M11" s="66"/>
      <c r="N11" s="66"/>
    </row>
    <row r="12" spans="1:14" x14ac:dyDescent="0.3">
      <c r="A12" s="57">
        <v>10</v>
      </c>
      <c r="B12" s="57"/>
      <c r="C12" s="2" t="s">
        <v>3</v>
      </c>
      <c r="D12" s="57" t="s">
        <v>13</v>
      </c>
      <c r="E12" s="57">
        <v>27</v>
      </c>
      <c r="F12" s="57">
        <v>28</v>
      </c>
      <c r="H12" s="66"/>
      <c r="I12" s="75"/>
      <c r="J12" s="66"/>
      <c r="K12" s="66"/>
      <c r="L12" s="66"/>
      <c r="M12" s="66"/>
      <c r="N12" s="66"/>
    </row>
    <row r="13" spans="1:14" x14ac:dyDescent="0.3">
      <c r="A13" s="57">
        <v>11</v>
      </c>
      <c r="B13" s="57"/>
      <c r="C13" s="18" t="s">
        <v>4</v>
      </c>
      <c r="D13" s="15" t="s">
        <v>12</v>
      </c>
      <c r="E13" s="15">
        <v>21</v>
      </c>
      <c r="F13" s="15">
        <v>22</v>
      </c>
      <c r="H13" s="66"/>
      <c r="I13" s="75"/>
      <c r="J13" s="66"/>
      <c r="K13" s="66"/>
      <c r="L13" s="66"/>
      <c r="M13" s="66"/>
      <c r="N13" s="66"/>
    </row>
    <row r="14" spans="1:14" x14ac:dyDescent="0.3">
      <c r="A14" s="57">
        <v>12</v>
      </c>
      <c r="B14" s="57"/>
      <c r="C14" s="18" t="s">
        <v>5</v>
      </c>
      <c r="D14" s="15" t="s">
        <v>12</v>
      </c>
      <c r="E14" s="15">
        <v>21</v>
      </c>
      <c r="F14" s="15">
        <v>23</v>
      </c>
      <c r="H14" s="66"/>
      <c r="I14" s="75"/>
      <c r="J14" s="66"/>
      <c r="K14" s="66"/>
      <c r="L14" s="66"/>
      <c r="M14" s="66"/>
      <c r="N14" s="66"/>
    </row>
    <row r="15" spans="1:14" x14ac:dyDescent="0.3">
      <c r="A15" s="57">
        <v>13</v>
      </c>
      <c r="B15" s="3">
        <v>0.29166666666666702</v>
      </c>
      <c r="C15" s="2" t="s">
        <v>0</v>
      </c>
      <c r="D15" s="15" t="s">
        <v>8</v>
      </c>
      <c r="E15" s="15">
        <v>5</v>
      </c>
      <c r="F15" s="15">
        <v>6</v>
      </c>
      <c r="H15" s="66"/>
      <c r="I15" s="66"/>
      <c r="J15" s="66"/>
      <c r="K15" s="66"/>
      <c r="L15" s="66"/>
      <c r="M15" s="66"/>
      <c r="N15" s="75"/>
    </row>
    <row r="16" spans="1:14" x14ac:dyDescent="0.3">
      <c r="A16" s="57">
        <v>14</v>
      </c>
      <c r="B16" s="57"/>
      <c r="C16" s="2" t="s">
        <v>1</v>
      </c>
      <c r="D16" s="15" t="s">
        <v>8</v>
      </c>
      <c r="E16" s="15">
        <v>7</v>
      </c>
      <c r="F16" s="15">
        <v>8</v>
      </c>
      <c r="H16" s="66"/>
      <c r="I16" s="66"/>
      <c r="J16" s="66"/>
      <c r="K16" s="66"/>
      <c r="L16" s="66"/>
      <c r="M16" s="66"/>
      <c r="N16" s="75"/>
    </row>
    <row r="17" spans="1:14" x14ac:dyDescent="0.3">
      <c r="A17" s="57">
        <v>15</v>
      </c>
      <c r="B17" s="57"/>
      <c r="C17" s="2" t="s">
        <v>2</v>
      </c>
      <c r="D17" s="57" t="s">
        <v>9</v>
      </c>
      <c r="E17" s="57">
        <v>9</v>
      </c>
      <c r="F17" s="57">
        <v>11</v>
      </c>
      <c r="H17" s="66"/>
      <c r="I17" s="66"/>
      <c r="J17" s="66"/>
      <c r="K17" s="66"/>
      <c r="L17" s="66"/>
      <c r="M17" s="66"/>
      <c r="N17" s="75"/>
    </row>
    <row r="18" spans="1:14" x14ac:dyDescent="0.3">
      <c r="A18" s="57">
        <v>16</v>
      </c>
      <c r="B18" s="57"/>
      <c r="C18" s="2" t="s">
        <v>3</v>
      </c>
      <c r="D18" s="57" t="s">
        <v>9</v>
      </c>
      <c r="E18" s="57">
        <v>10</v>
      </c>
      <c r="F18" s="57">
        <v>12</v>
      </c>
      <c r="H18" s="66"/>
      <c r="I18" s="66"/>
      <c r="J18" s="66"/>
      <c r="K18" s="66"/>
      <c r="L18" s="66"/>
      <c r="M18" s="66"/>
      <c r="N18" s="75"/>
    </row>
    <row r="19" spans="1:14" x14ac:dyDescent="0.3">
      <c r="A19" s="57">
        <v>17</v>
      </c>
      <c r="B19" s="57"/>
      <c r="C19" s="18" t="s">
        <v>4</v>
      </c>
      <c r="D19" s="15" t="s">
        <v>10</v>
      </c>
      <c r="E19" s="15">
        <v>13</v>
      </c>
      <c r="F19" s="15">
        <v>15</v>
      </c>
      <c r="H19" s="66"/>
      <c r="I19" s="66"/>
      <c r="J19" s="66"/>
      <c r="K19" s="66"/>
      <c r="L19" s="66"/>
      <c r="M19" s="66"/>
      <c r="N19" s="75"/>
    </row>
    <row r="20" spans="1:14" x14ac:dyDescent="0.3">
      <c r="A20" s="57">
        <v>18</v>
      </c>
      <c r="B20" s="57"/>
      <c r="C20" s="18" t="s">
        <v>5</v>
      </c>
      <c r="D20" s="15" t="s">
        <v>10</v>
      </c>
      <c r="E20" s="15">
        <v>14</v>
      </c>
      <c r="F20" s="15">
        <v>16</v>
      </c>
      <c r="H20" s="66"/>
      <c r="I20" s="66"/>
      <c r="J20" s="66"/>
      <c r="K20" s="66"/>
      <c r="L20" s="66"/>
      <c r="M20" s="66"/>
      <c r="N20" s="75"/>
    </row>
    <row r="21" spans="1:14" x14ac:dyDescent="0.3">
      <c r="A21" s="57">
        <v>19</v>
      </c>
      <c r="B21" s="3">
        <v>0.3125</v>
      </c>
      <c r="C21" s="2" t="s">
        <v>0</v>
      </c>
      <c r="D21" s="57" t="s">
        <v>7</v>
      </c>
      <c r="E21" s="57">
        <v>2</v>
      </c>
      <c r="F21" s="57">
        <v>4</v>
      </c>
      <c r="H21" s="66"/>
      <c r="I21" s="66"/>
      <c r="J21" s="66"/>
      <c r="K21" s="66"/>
      <c r="L21" s="66"/>
      <c r="M21" s="66"/>
      <c r="N21" s="75"/>
    </row>
    <row r="22" spans="1:14" x14ac:dyDescent="0.3">
      <c r="A22" s="57">
        <v>20</v>
      </c>
      <c r="B22" s="57"/>
      <c r="C22" s="2" t="s">
        <v>1</v>
      </c>
      <c r="D22" s="57" t="s">
        <v>7</v>
      </c>
      <c r="E22" s="57">
        <v>1</v>
      </c>
      <c r="F22" s="57">
        <v>3</v>
      </c>
      <c r="H22" s="66"/>
      <c r="I22" s="66"/>
      <c r="J22" s="66"/>
      <c r="K22" s="66"/>
      <c r="L22" s="66"/>
      <c r="M22" s="66"/>
      <c r="N22" s="75"/>
    </row>
    <row r="23" spans="1:14" x14ac:dyDescent="0.3">
      <c r="A23" s="57">
        <v>21</v>
      </c>
      <c r="B23" s="57"/>
      <c r="C23" s="2" t="s">
        <v>2</v>
      </c>
      <c r="D23" s="57" t="s">
        <v>11</v>
      </c>
      <c r="E23" s="57">
        <v>17</v>
      </c>
      <c r="F23" s="57">
        <v>19</v>
      </c>
      <c r="H23" s="66"/>
      <c r="I23" s="66"/>
      <c r="J23" s="66"/>
      <c r="K23" s="66"/>
      <c r="L23" s="66"/>
      <c r="M23" s="66"/>
      <c r="N23" s="75"/>
    </row>
    <row r="24" spans="1:14" x14ac:dyDescent="0.3">
      <c r="A24" s="57">
        <v>22</v>
      </c>
      <c r="B24" s="57"/>
      <c r="C24" s="2" t="s">
        <v>3</v>
      </c>
      <c r="D24" s="57" t="s">
        <v>11</v>
      </c>
      <c r="E24" s="57">
        <v>18</v>
      </c>
      <c r="F24" s="57">
        <v>20</v>
      </c>
      <c r="H24" s="66"/>
      <c r="I24" s="66"/>
      <c r="J24" s="66"/>
      <c r="K24" s="66"/>
      <c r="L24" s="66"/>
      <c r="M24" s="66"/>
      <c r="N24" s="75"/>
    </row>
    <row r="25" spans="1:14" x14ac:dyDescent="0.3">
      <c r="A25" s="57">
        <v>23</v>
      </c>
      <c r="B25" s="57"/>
      <c r="C25" s="18" t="s">
        <v>4</v>
      </c>
      <c r="D25" s="15" t="s">
        <v>14</v>
      </c>
      <c r="E25" s="15">
        <v>29</v>
      </c>
      <c r="F25" s="15">
        <v>30</v>
      </c>
      <c r="K25" s="66"/>
      <c r="L25" s="66"/>
      <c r="M25" s="66"/>
      <c r="N25" s="75"/>
    </row>
    <row r="26" spans="1:14" x14ac:dyDescent="0.3">
      <c r="A26" s="57">
        <v>24</v>
      </c>
      <c r="B26" s="57"/>
      <c r="C26" s="18" t="s">
        <v>5</v>
      </c>
      <c r="D26" s="15" t="s">
        <v>14</v>
      </c>
      <c r="E26" s="15">
        <v>31</v>
      </c>
      <c r="F26" s="15">
        <v>32</v>
      </c>
      <c r="K26" s="66"/>
      <c r="L26" s="66"/>
      <c r="M26" s="66"/>
      <c r="N26" s="75"/>
    </row>
    <row r="27" spans="1:14" x14ac:dyDescent="0.3">
      <c r="A27" s="57">
        <v>25</v>
      </c>
      <c r="B27" s="3">
        <v>0.33333333333333298</v>
      </c>
      <c r="C27" s="2" t="s">
        <v>0</v>
      </c>
      <c r="D27" s="15" t="s">
        <v>8</v>
      </c>
      <c r="E27" s="15">
        <v>6</v>
      </c>
      <c r="F27" s="15">
        <v>8</v>
      </c>
      <c r="H27" s="66"/>
      <c r="I27" s="75"/>
      <c r="J27" s="66"/>
      <c r="K27" s="66"/>
      <c r="L27" s="66"/>
      <c r="M27" s="66"/>
      <c r="N27" s="66"/>
    </row>
    <row r="28" spans="1:14" x14ac:dyDescent="0.3">
      <c r="A28" s="57">
        <v>26</v>
      </c>
      <c r="B28" s="57"/>
      <c r="C28" s="2" t="s">
        <v>1</v>
      </c>
      <c r="D28" s="15" t="s">
        <v>8</v>
      </c>
      <c r="E28" s="15">
        <v>5</v>
      </c>
      <c r="F28" s="15">
        <v>7</v>
      </c>
      <c r="H28" s="66"/>
      <c r="I28" s="75"/>
      <c r="J28" s="66"/>
      <c r="K28" s="66"/>
      <c r="L28" s="66"/>
      <c r="M28" s="66"/>
      <c r="N28" s="66"/>
    </row>
    <row r="29" spans="1:14" x14ac:dyDescent="0.3">
      <c r="A29" s="57">
        <v>27</v>
      </c>
      <c r="B29" s="57"/>
      <c r="C29" s="2" t="s">
        <v>2</v>
      </c>
      <c r="D29" s="15" t="s">
        <v>12</v>
      </c>
      <c r="E29" s="15">
        <v>24</v>
      </c>
      <c r="F29" s="15">
        <v>21</v>
      </c>
      <c r="H29" s="66"/>
      <c r="I29" s="75"/>
      <c r="J29" s="66"/>
      <c r="K29" s="66"/>
      <c r="L29" s="66"/>
      <c r="M29" s="66"/>
      <c r="N29" s="66"/>
    </row>
    <row r="30" spans="1:14" x14ac:dyDescent="0.3">
      <c r="A30" s="57">
        <v>28</v>
      </c>
      <c r="B30" s="57"/>
      <c r="C30" s="2" t="s">
        <v>3</v>
      </c>
      <c r="D30" s="15" t="s">
        <v>12</v>
      </c>
      <c r="E30" s="15">
        <v>23</v>
      </c>
      <c r="F30" s="15">
        <v>24</v>
      </c>
      <c r="H30" s="66"/>
      <c r="I30" s="75"/>
      <c r="J30" s="66"/>
      <c r="K30" s="66"/>
      <c r="L30" s="66"/>
      <c r="M30" s="66"/>
      <c r="N30" s="66"/>
    </row>
    <row r="31" spans="1:14" x14ac:dyDescent="0.3">
      <c r="A31" s="57">
        <v>29</v>
      </c>
      <c r="B31" s="57"/>
      <c r="C31" s="18" t="s">
        <v>4</v>
      </c>
      <c r="D31" s="57" t="s">
        <v>13</v>
      </c>
      <c r="E31" s="57">
        <v>25</v>
      </c>
      <c r="F31" s="57">
        <v>27</v>
      </c>
      <c r="K31" s="66"/>
      <c r="L31" s="66"/>
      <c r="M31" s="66"/>
      <c r="N31" s="66"/>
    </row>
    <row r="32" spans="1:14" x14ac:dyDescent="0.3">
      <c r="A32" s="57">
        <v>30</v>
      </c>
      <c r="B32" s="57"/>
      <c r="C32" s="18" t="s">
        <v>5</v>
      </c>
      <c r="D32" s="57" t="s">
        <v>13</v>
      </c>
      <c r="E32" s="57">
        <v>26</v>
      </c>
      <c r="F32" s="57">
        <v>28</v>
      </c>
      <c r="K32" s="66"/>
      <c r="L32" s="66"/>
      <c r="M32" s="66"/>
      <c r="N32" s="66"/>
    </row>
    <row r="33" spans="1:14" x14ac:dyDescent="0.3">
      <c r="A33" s="57">
        <v>31</v>
      </c>
      <c r="B33" s="3">
        <v>0.35416666666666702</v>
      </c>
      <c r="C33" s="2" t="s">
        <v>0</v>
      </c>
      <c r="D33" s="57" t="s">
        <v>11</v>
      </c>
      <c r="E33" s="57">
        <v>20</v>
      </c>
      <c r="F33" s="57">
        <v>17</v>
      </c>
      <c r="H33" s="66"/>
      <c r="I33" s="75"/>
      <c r="J33" s="66"/>
      <c r="K33" s="66"/>
      <c r="L33" s="66"/>
      <c r="M33" s="66"/>
      <c r="N33" s="66"/>
    </row>
    <row r="34" spans="1:14" x14ac:dyDescent="0.3">
      <c r="A34" s="57">
        <v>32</v>
      </c>
      <c r="B34" s="57"/>
      <c r="C34" s="2" t="s">
        <v>1</v>
      </c>
      <c r="D34" s="57" t="s">
        <v>11</v>
      </c>
      <c r="E34" s="57">
        <v>18</v>
      </c>
      <c r="F34" s="57">
        <v>19</v>
      </c>
      <c r="H34" s="66"/>
      <c r="I34" s="75"/>
      <c r="J34" s="66"/>
      <c r="K34" s="66"/>
      <c r="L34" s="66"/>
      <c r="M34" s="66"/>
      <c r="N34" s="66"/>
    </row>
    <row r="35" spans="1:14" x14ac:dyDescent="0.3">
      <c r="A35" s="57">
        <v>33</v>
      </c>
      <c r="B35" s="57"/>
      <c r="C35" s="2" t="s">
        <v>2</v>
      </c>
      <c r="D35" s="15" t="s">
        <v>10</v>
      </c>
      <c r="E35" s="15">
        <v>16</v>
      </c>
      <c r="F35" s="15">
        <v>13</v>
      </c>
      <c r="H35" s="66"/>
      <c r="I35" s="75"/>
      <c r="J35" s="66"/>
      <c r="K35" s="66"/>
      <c r="L35" s="66"/>
      <c r="M35" s="66"/>
      <c r="N35" s="66"/>
    </row>
    <row r="36" spans="1:14" x14ac:dyDescent="0.3">
      <c r="A36" s="57">
        <v>34</v>
      </c>
      <c r="B36" s="57"/>
      <c r="C36" s="2" t="s">
        <v>3</v>
      </c>
      <c r="D36" s="15" t="s">
        <v>10</v>
      </c>
      <c r="E36" s="15">
        <v>14</v>
      </c>
      <c r="F36" s="15">
        <v>15</v>
      </c>
      <c r="H36" s="66"/>
      <c r="I36" s="75"/>
      <c r="J36" s="66"/>
      <c r="K36" s="66"/>
      <c r="L36" s="66"/>
      <c r="M36" s="66"/>
      <c r="N36" s="66"/>
    </row>
    <row r="37" spans="1:14" x14ac:dyDescent="0.3">
      <c r="A37" s="57">
        <v>35</v>
      </c>
      <c r="B37" s="57"/>
      <c r="C37" s="18" t="s">
        <v>4</v>
      </c>
      <c r="D37" s="57" t="s">
        <v>9</v>
      </c>
      <c r="E37" s="57">
        <v>12</v>
      </c>
      <c r="F37" s="57">
        <v>9</v>
      </c>
      <c r="H37" s="66"/>
      <c r="I37" s="75"/>
      <c r="J37" s="66"/>
      <c r="K37" s="66"/>
      <c r="L37" s="66"/>
      <c r="M37" s="66"/>
      <c r="N37" s="66"/>
    </row>
    <row r="38" spans="1:14" x14ac:dyDescent="0.3">
      <c r="A38" s="57">
        <v>36</v>
      </c>
      <c r="B38" s="57"/>
      <c r="C38" s="18" t="s">
        <v>5</v>
      </c>
      <c r="D38" s="57" t="s">
        <v>9</v>
      </c>
      <c r="E38" s="57">
        <v>10</v>
      </c>
      <c r="F38" s="57">
        <v>11</v>
      </c>
      <c r="H38" s="66"/>
      <c r="I38" s="75"/>
      <c r="J38" s="66"/>
      <c r="K38" s="66"/>
      <c r="L38" s="66"/>
      <c r="M38" s="66"/>
      <c r="N38" s="66"/>
    </row>
    <row r="39" spans="1:14" x14ac:dyDescent="0.3">
      <c r="A39" s="57">
        <v>37</v>
      </c>
      <c r="B39" s="3">
        <v>0.375</v>
      </c>
      <c r="C39" s="2" t="s">
        <v>0</v>
      </c>
      <c r="D39" s="57" t="s">
        <v>7</v>
      </c>
      <c r="E39" s="57">
        <v>4</v>
      </c>
      <c r="F39" s="57">
        <v>1</v>
      </c>
      <c r="H39" s="66"/>
      <c r="I39" s="75"/>
      <c r="J39" s="66"/>
      <c r="K39" s="66"/>
      <c r="L39" s="66"/>
      <c r="M39" s="66"/>
      <c r="N39" s="66"/>
    </row>
    <row r="40" spans="1:14" x14ac:dyDescent="0.3">
      <c r="A40" s="57">
        <v>38</v>
      </c>
      <c r="B40" s="57"/>
      <c r="C40" s="2" t="s">
        <v>1</v>
      </c>
      <c r="D40" s="57" t="s">
        <v>7</v>
      </c>
      <c r="E40" s="57">
        <v>2</v>
      </c>
      <c r="F40" s="57">
        <v>3</v>
      </c>
      <c r="H40" s="66"/>
      <c r="I40" s="75"/>
      <c r="J40" s="66"/>
      <c r="K40" s="66"/>
      <c r="L40" s="66"/>
      <c r="M40" s="66"/>
      <c r="N40" s="66"/>
    </row>
    <row r="41" spans="1:14" x14ac:dyDescent="0.3">
      <c r="A41" s="57">
        <v>39</v>
      </c>
      <c r="B41" s="57"/>
      <c r="C41" s="2" t="s">
        <v>2</v>
      </c>
      <c r="D41" s="15" t="s">
        <v>14</v>
      </c>
      <c r="E41" s="15">
        <v>29</v>
      </c>
      <c r="F41" s="15">
        <v>31</v>
      </c>
      <c r="H41" s="66"/>
      <c r="I41" s="75"/>
      <c r="J41" s="66"/>
      <c r="K41" s="66"/>
      <c r="L41" s="66"/>
      <c r="M41" s="66"/>
      <c r="N41" s="66"/>
    </row>
    <row r="42" spans="1:14" x14ac:dyDescent="0.3">
      <c r="A42" s="57">
        <v>40</v>
      </c>
      <c r="B42" s="57"/>
      <c r="C42" s="2" t="s">
        <v>3</v>
      </c>
      <c r="D42" s="15" t="s">
        <v>14</v>
      </c>
      <c r="E42" s="15">
        <v>30</v>
      </c>
      <c r="F42" s="15">
        <v>32</v>
      </c>
      <c r="H42" s="66"/>
      <c r="I42" s="75"/>
      <c r="J42" s="66"/>
      <c r="K42" s="66"/>
      <c r="L42" s="66"/>
      <c r="M42" s="66"/>
      <c r="N42" s="66"/>
    </row>
    <row r="43" spans="1:14" x14ac:dyDescent="0.3">
      <c r="A43" s="57">
        <v>41</v>
      </c>
      <c r="B43" s="3">
        <v>0.39583333333333298</v>
      </c>
      <c r="C43" s="2" t="s">
        <v>0</v>
      </c>
      <c r="D43" s="15" t="s">
        <v>8</v>
      </c>
      <c r="E43" s="15">
        <v>8</v>
      </c>
      <c r="F43" s="15">
        <v>5</v>
      </c>
      <c r="K43" s="66"/>
      <c r="L43" s="66"/>
      <c r="M43" s="66"/>
      <c r="N43" s="66"/>
    </row>
    <row r="44" spans="1:14" x14ac:dyDescent="0.3">
      <c r="A44" s="57">
        <v>42</v>
      </c>
      <c r="B44" s="57"/>
      <c r="C44" s="2" t="s">
        <v>1</v>
      </c>
      <c r="D44" s="15" t="s">
        <v>8</v>
      </c>
      <c r="E44" s="15">
        <v>6</v>
      </c>
      <c r="F44" s="15">
        <v>7</v>
      </c>
      <c r="K44" s="66"/>
      <c r="L44" s="66"/>
      <c r="M44" s="66"/>
      <c r="N44" s="66"/>
    </row>
    <row r="45" spans="1:14" x14ac:dyDescent="0.3">
      <c r="A45" s="57">
        <v>43</v>
      </c>
      <c r="B45" s="57"/>
      <c r="C45" s="2" t="s">
        <v>2</v>
      </c>
      <c r="D45" s="57" t="s">
        <v>13</v>
      </c>
      <c r="E45" s="57">
        <v>28</v>
      </c>
      <c r="F45" s="57">
        <v>25</v>
      </c>
      <c r="H45" s="66"/>
      <c r="I45" s="75"/>
      <c r="J45" s="66"/>
      <c r="K45" s="66"/>
      <c r="L45" s="66"/>
      <c r="M45" s="66"/>
      <c r="N45" s="66"/>
    </row>
    <row r="46" spans="1:14" x14ac:dyDescent="0.3">
      <c r="A46" s="57">
        <v>44</v>
      </c>
      <c r="B46" s="57"/>
      <c r="C46" s="2" t="s">
        <v>3</v>
      </c>
      <c r="D46" s="57" t="s">
        <v>13</v>
      </c>
      <c r="E46" s="57">
        <v>26</v>
      </c>
      <c r="F46" s="57">
        <v>27</v>
      </c>
      <c r="H46" s="66"/>
      <c r="I46" s="75"/>
      <c r="J46" s="66"/>
      <c r="K46" s="66"/>
      <c r="L46" s="66"/>
      <c r="M46" s="66"/>
      <c r="N46" s="66"/>
    </row>
    <row r="47" spans="1:14" x14ac:dyDescent="0.3">
      <c r="A47" s="57">
        <v>45</v>
      </c>
      <c r="B47" s="3">
        <v>0.41666666666666669</v>
      </c>
      <c r="C47" s="2" t="s">
        <v>0</v>
      </c>
      <c r="D47" s="15" t="s">
        <v>12</v>
      </c>
      <c r="E47" s="15">
        <v>22</v>
      </c>
      <c r="F47" s="15">
        <v>23</v>
      </c>
      <c r="K47" s="66"/>
      <c r="L47" s="66"/>
      <c r="M47" s="66"/>
      <c r="N47" s="66"/>
    </row>
    <row r="48" spans="1:14" x14ac:dyDescent="0.3">
      <c r="A48" s="57">
        <v>46</v>
      </c>
      <c r="B48" s="57"/>
      <c r="C48" s="2" t="s">
        <v>1</v>
      </c>
      <c r="D48" s="15" t="s">
        <v>12</v>
      </c>
      <c r="E48" s="15">
        <v>22</v>
      </c>
      <c r="F48" s="15">
        <v>24</v>
      </c>
      <c r="K48" s="66"/>
      <c r="L48" s="66"/>
      <c r="M48" s="66"/>
      <c r="N48" s="66"/>
    </row>
    <row r="49" spans="1:14" x14ac:dyDescent="0.3">
      <c r="A49" s="57">
        <v>47</v>
      </c>
      <c r="B49" s="57"/>
      <c r="C49" s="2" t="s">
        <v>2</v>
      </c>
      <c r="D49" s="15" t="s">
        <v>14</v>
      </c>
      <c r="E49" s="15">
        <v>32</v>
      </c>
      <c r="F49" s="15">
        <v>29</v>
      </c>
      <c r="H49" s="66"/>
      <c r="I49" s="75"/>
      <c r="J49" s="66"/>
      <c r="K49" s="66"/>
      <c r="L49" s="66"/>
      <c r="M49" s="66"/>
      <c r="N49" s="66"/>
    </row>
    <row r="50" spans="1:14" x14ac:dyDescent="0.3">
      <c r="A50" s="57">
        <v>48</v>
      </c>
      <c r="B50" s="57"/>
      <c r="C50" s="2" t="s">
        <v>3</v>
      </c>
      <c r="D50" s="15" t="s">
        <v>14</v>
      </c>
      <c r="E50" s="15">
        <v>30</v>
      </c>
      <c r="F50" s="15">
        <v>31</v>
      </c>
      <c r="H50" s="66"/>
      <c r="I50" s="66"/>
      <c r="J50" s="66"/>
      <c r="K50" s="66"/>
      <c r="L50" s="66"/>
      <c r="M50" s="66"/>
      <c r="N50" s="66"/>
    </row>
    <row r="51" spans="1:14" x14ac:dyDescent="0.3">
      <c r="H51" s="66"/>
      <c r="I51" s="66"/>
      <c r="J51" s="66"/>
      <c r="K51" s="66"/>
      <c r="L51" s="66"/>
      <c r="M51" s="66"/>
      <c r="N51" s="66"/>
    </row>
    <row r="52" spans="1:14" x14ac:dyDescent="0.3">
      <c r="H52" s="66"/>
      <c r="I52" s="66"/>
      <c r="J52" s="66"/>
      <c r="K52" s="66"/>
      <c r="L52" s="66"/>
      <c r="M52" s="66"/>
      <c r="N52" s="66"/>
    </row>
    <row r="53" spans="1:14" x14ac:dyDescent="0.3">
      <c r="H53" s="66"/>
      <c r="I53" s="66"/>
      <c r="J53" s="66"/>
      <c r="K53" s="66"/>
      <c r="L53" s="66"/>
      <c r="M53" s="66"/>
      <c r="N53" s="66"/>
    </row>
    <row r="54" spans="1:14" x14ac:dyDescent="0.3">
      <c r="H54" s="66"/>
      <c r="I54" s="66"/>
      <c r="J54" s="66"/>
      <c r="K54" s="66"/>
      <c r="L54" s="66"/>
      <c r="M54" s="66"/>
      <c r="N54" s="66"/>
    </row>
    <row r="55" spans="1:14" x14ac:dyDescent="0.3">
      <c r="H55" s="66"/>
      <c r="I55" s="66"/>
      <c r="J55" s="66"/>
      <c r="K55" s="66"/>
      <c r="L55" s="66"/>
      <c r="M55" s="66"/>
      <c r="N55" s="66"/>
    </row>
    <row r="56" spans="1:14" x14ac:dyDescent="0.3">
      <c r="H56" s="66"/>
      <c r="I56" s="66"/>
      <c r="J56" s="66"/>
      <c r="K56" s="66"/>
      <c r="L56" s="66"/>
      <c r="M56" s="66"/>
      <c r="N56" s="66"/>
    </row>
    <row r="57" spans="1:14" x14ac:dyDescent="0.3">
      <c r="H57" s="66"/>
      <c r="I57" s="66"/>
      <c r="J57" s="66"/>
      <c r="K57" s="66"/>
      <c r="L57" s="66"/>
      <c r="M57" s="66"/>
      <c r="N57" s="66"/>
    </row>
    <row r="58" spans="1:14" x14ac:dyDescent="0.3">
      <c r="H58" s="66"/>
      <c r="I58" s="66"/>
      <c r="J58" s="66"/>
      <c r="K58" s="66"/>
      <c r="L58" s="66"/>
      <c r="M58" s="66"/>
      <c r="N58" s="66"/>
    </row>
    <row r="59" spans="1:14" x14ac:dyDescent="0.3">
      <c r="H59" s="66"/>
      <c r="I59" s="66"/>
      <c r="J59" s="66"/>
      <c r="K59" s="66"/>
      <c r="L59" s="66"/>
      <c r="M59" s="66"/>
      <c r="N59" s="66"/>
    </row>
    <row r="60" spans="1:14" x14ac:dyDescent="0.3">
      <c r="H60" s="66"/>
      <c r="I60" s="66"/>
      <c r="J60" s="66"/>
      <c r="K60" s="66"/>
      <c r="L60" s="66"/>
      <c r="M60" s="66"/>
      <c r="N60" s="66"/>
    </row>
    <row r="61" spans="1:14" x14ac:dyDescent="0.3">
      <c r="H61" s="66"/>
      <c r="I61" s="66"/>
      <c r="J61" s="66"/>
      <c r="K61" s="66"/>
      <c r="L61" s="66"/>
      <c r="M61" s="66"/>
      <c r="N61" s="66"/>
    </row>
    <row r="62" spans="1:14" x14ac:dyDescent="0.3">
      <c r="H62" s="66"/>
      <c r="I62" s="66"/>
      <c r="J62" s="66"/>
      <c r="K62" s="66"/>
      <c r="L62" s="66"/>
      <c r="M62" s="66"/>
      <c r="N62" s="66"/>
    </row>
    <row r="63" spans="1:14" x14ac:dyDescent="0.3">
      <c r="H63" s="66"/>
      <c r="I63" s="66"/>
      <c r="J63" s="66"/>
      <c r="K63" s="66"/>
      <c r="L63" s="66"/>
      <c r="M63" s="66"/>
      <c r="N63" s="66"/>
    </row>
    <row r="64" spans="1:14" x14ac:dyDescent="0.3">
      <c r="H64" s="66"/>
      <c r="I64" s="66"/>
      <c r="J64" s="66"/>
      <c r="K64" s="66"/>
      <c r="L64" s="66"/>
      <c r="M64" s="66"/>
      <c r="N64" s="66"/>
    </row>
    <row r="65" spans="8:14" x14ac:dyDescent="0.3">
      <c r="H65" s="66"/>
      <c r="I65" s="66"/>
      <c r="J65" s="66"/>
      <c r="K65" s="66"/>
      <c r="L65" s="66"/>
      <c r="M65" s="66"/>
      <c r="N65" s="66"/>
    </row>
    <row r="66" spans="8:14" x14ac:dyDescent="0.3">
      <c r="H66" s="66"/>
      <c r="I66" s="66"/>
      <c r="J66" s="66"/>
      <c r="K66" s="66"/>
      <c r="L66" s="66"/>
      <c r="M66" s="66"/>
      <c r="N66" s="66"/>
    </row>
    <row r="67" spans="8:14" x14ac:dyDescent="0.3">
      <c r="H67" s="66"/>
      <c r="I67" s="66"/>
      <c r="J67" s="66"/>
      <c r="K67" s="66"/>
      <c r="L67" s="66"/>
      <c r="M67" s="66"/>
      <c r="N67" s="66"/>
    </row>
    <row r="68" spans="8:14" x14ac:dyDescent="0.3">
      <c r="H68" s="66"/>
      <c r="I68" s="66"/>
      <c r="J68" s="66"/>
      <c r="K68" s="66"/>
      <c r="L68" s="66"/>
      <c r="M68" s="66"/>
      <c r="N68" s="66"/>
    </row>
    <row r="69" spans="8:14" x14ac:dyDescent="0.3">
      <c r="H69" s="66"/>
      <c r="I69" s="66"/>
      <c r="J69" s="66"/>
      <c r="K69" s="66"/>
      <c r="L69" s="66"/>
      <c r="M69" s="66"/>
      <c r="N69" s="66"/>
    </row>
    <row r="70" spans="8:14" x14ac:dyDescent="0.3">
      <c r="H70" s="66"/>
      <c r="I70" s="66"/>
      <c r="J70" s="66"/>
      <c r="K70" s="66"/>
      <c r="L70" s="66"/>
      <c r="M70" s="66"/>
      <c r="N70" s="66"/>
    </row>
    <row r="71" spans="8:14" x14ac:dyDescent="0.3">
      <c r="H71" s="66"/>
      <c r="I71" s="66"/>
      <c r="J71" s="66"/>
      <c r="K71" s="66"/>
      <c r="L71" s="66"/>
      <c r="M71" s="66"/>
      <c r="N71" s="66"/>
    </row>
    <row r="72" spans="8:14" x14ac:dyDescent="0.3">
      <c r="H72" s="66"/>
      <c r="I72" s="66"/>
      <c r="J72" s="66"/>
      <c r="K72" s="66"/>
      <c r="L72" s="66"/>
      <c r="M72" s="66"/>
      <c r="N72" s="66"/>
    </row>
    <row r="73" spans="8:14" x14ac:dyDescent="0.3">
      <c r="H73" s="66"/>
      <c r="I73" s="66"/>
      <c r="J73" s="66"/>
      <c r="K73" s="66"/>
      <c r="L73" s="66"/>
      <c r="M73" s="66"/>
      <c r="N73" s="66"/>
    </row>
    <row r="74" spans="8:14" x14ac:dyDescent="0.3">
      <c r="H74" s="66"/>
      <c r="I74" s="66"/>
      <c r="J74" s="66"/>
      <c r="K74" s="66"/>
      <c r="L74" s="66"/>
      <c r="M74" s="66"/>
      <c r="N74" s="66"/>
    </row>
    <row r="75" spans="8:14" x14ac:dyDescent="0.3">
      <c r="H75" s="66"/>
      <c r="I75" s="66"/>
      <c r="J75" s="66"/>
      <c r="K75" s="66"/>
      <c r="L75" s="66"/>
      <c r="M75" s="66"/>
      <c r="N75" s="66"/>
    </row>
    <row r="76" spans="8:14" x14ac:dyDescent="0.3">
      <c r="H76" s="66"/>
      <c r="I76" s="66"/>
      <c r="J76" s="66"/>
      <c r="K76" s="66"/>
      <c r="L76" s="66"/>
      <c r="M76" s="66"/>
      <c r="N76" s="66"/>
    </row>
    <row r="77" spans="8:14" x14ac:dyDescent="0.3">
      <c r="H77" s="66"/>
      <c r="I77" s="66"/>
      <c r="J77" s="66"/>
      <c r="K77" s="66"/>
      <c r="L77" s="66"/>
      <c r="M77" s="66"/>
      <c r="N77" s="66"/>
    </row>
    <row r="78" spans="8:14" x14ac:dyDescent="0.3">
      <c r="H78" s="66"/>
      <c r="I78" s="66"/>
      <c r="J78" s="66"/>
      <c r="K78" s="66"/>
      <c r="L78" s="66"/>
      <c r="M78" s="66"/>
      <c r="N78" s="66"/>
    </row>
    <row r="79" spans="8:14" x14ac:dyDescent="0.3">
      <c r="H79" s="66"/>
      <c r="I79" s="66"/>
      <c r="J79" s="66"/>
      <c r="K79" s="66"/>
      <c r="L79" s="66"/>
      <c r="M79" s="66"/>
      <c r="N79" s="66"/>
    </row>
    <row r="80" spans="8:14" x14ac:dyDescent="0.3">
      <c r="H80" s="66"/>
      <c r="I80" s="66"/>
      <c r="J80" s="66"/>
      <c r="K80" s="66"/>
      <c r="L80" s="66"/>
      <c r="M80" s="66"/>
      <c r="N80" s="66"/>
    </row>
    <row r="81" spans="8:14" x14ac:dyDescent="0.3">
      <c r="H81" s="66"/>
      <c r="I81" s="66"/>
      <c r="J81" s="66"/>
      <c r="K81" s="66"/>
      <c r="L81" s="66"/>
      <c r="M81" s="66"/>
      <c r="N81" s="66"/>
    </row>
    <row r="82" spans="8:14" x14ac:dyDescent="0.3">
      <c r="H82" s="66"/>
      <c r="I82" s="66"/>
      <c r="J82" s="66"/>
      <c r="K82" s="66"/>
      <c r="L82" s="66"/>
      <c r="M82" s="66"/>
      <c r="N82" s="66"/>
    </row>
    <row r="83" spans="8:14" x14ac:dyDescent="0.3">
      <c r="H83" s="66"/>
      <c r="I83" s="66"/>
      <c r="J83" s="66"/>
      <c r="K83" s="66"/>
      <c r="L83" s="66"/>
      <c r="M83" s="66"/>
      <c r="N83" s="66"/>
    </row>
    <row r="84" spans="8:14" x14ac:dyDescent="0.3">
      <c r="H84" s="66"/>
      <c r="I84" s="66"/>
      <c r="J84" s="66"/>
      <c r="K84" s="66"/>
      <c r="L84" s="66"/>
      <c r="M84" s="66"/>
      <c r="N84" s="66"/>
    </row>
    <row r="85" spans="8:14" x14ac:dyDescent="0.3">
      <c r="H85" s="66"/>
      <c r="I85" s="66"/>
      <c r="J85" s="66"/>
      <c r="K85" s="66"/>
      <c r="L85" s="66"/>
      <c r="M85" s="66"/>
      <c r="N85" s="66"/>
    </row>
    <row r="86" spans="8:14" x14ac:dyDescent="0.3">
      <c r="H86" s="66"/>
      <c r="I86" s="66"/>
      <c r="J86" s="66"/>
      <c r="K86" s="66"/>
      <c r="L86" s="66"/>
      <c r="M86" s="66"/>
      <c r="N86" s="66"/>
    </row>
    <row r="87" spans="8:14" x14ac:dyDescent="0.3">
      <c r="H87" s="66"/>
      <c r="I87" s="66"/>
      <c r="J87" s="66"/>
      <c r="K87" s="66"/>
      <c r="L87" s="66"/>
      <c r="M87" s="66"/>
      <c r="N87" s="66"/>
    </row>
    <row r="88" spans="8:14" x14ac:dyDescent="0.3">
      <c r="H88" s="66"/>
      <c r="I88" s="66"/>
      <c r="J88" s="66"/>
      <c r="K88" s="66"/>
      <c r="L88" s="66"/>
      <c r="M88" s="66"/>
      <c r="N88" s="66"/>
    </row>
    <row r="89" spans="8:14" x14ac:dyDescent="0.3">
      <c r="H89" s="66"/>
      <c r="I89" s="66"/>
      <c r="J89" s="66"/>
      <c r="K89" s="66"/>
      <c r="L89" s="66"/>
      <c r="M89" s="66"/>
      <c r="N89" s="66"/>
    </row>
    <row r="90" spans="8:14" x14ac:dyDescent="0.3">
      <c r="H90" s="66"/>
      <c r="I90" s="66"/>
      <c r="J90" s="66"/>
      <c r="K90" s="66"/>
      <c r="L90" s="66"/>
      <c r="M90" s="66"/>
      <c r="N90" s="66"/>
    </row>
    <row r="91" spans="8:14" x14ac:dyDescent="0.3">
      <c r="H91" s="66"/>
      <c r="I91" s="66"/>
      <c r="J91" s="66"/>
      <c r="K91" s="66"/>
      <c r="L91" s="66"/>
      <c r="M91" s="66"/>
      <c r="N91" s="66"/>
    </row>
    <row r="92" spans="8:14" x14ac:dyDescent="0.3">
      <c r="H92" s="66"/>
      <c r="I92" s="66"/>
      <c r="J92" s="66"/>
      <c r="K92" s="66"/>
      <c r="L92" s="66"/>
      <c r="M92" s="66"/>
      <c r="N92" s="66"/>
    </row>
    <row r="93" spans="8:14" x14ac:dyDescent="0.3">
      <c r="H93" s="66"/>
      <c r="I93" s="66"/>
      <c r="J93" s="66"/>
      <c r="K93" s="66"/>
      <c r="L93" s="66"/>
      <c r="M93" s="66"/>
      <c r="N93" s="66"/>
    </row>
    <row r="94" spans="8:14" x14ac:dyDescent="0.3">
      <c r="H94" s="66"/>
      <c r="I94" s="66"/>
      <c r="J94" s="66"/>
      <c r="K94" s="66"/>
      <c r="L94" s="66"/>
      <c r="M94" s="66"/>
      <c r="N94" s="66"/>
    </row>
    <row r="95" spans="8:14" x14ac:dyDescent="0.3">
      <c r="H95" s="66"/>
      <c r="I95" s="66"/>
      <c r="J95" s="66"/>
      <c r="K95" s="66"/>
      <c r="L95" s="66"/>
      <c r="M95" s="66"/>
      <c r="N95" s="66"/>
    </row>
    <row r="96" spans="8:14" x14ac:dyDescent="0.3">
      <c r="H96" s="66"/>
      <c r="I96" s="66"/>
      <c r="J96" s="66"/>
      <c r="K96" s="66"/>
      <c r="L96" s="66"/>
      <c r="M96" s="66"/>
      <c r="N96" s="6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AB100"/>
  <sheetViews>
    <sheetView workbookViewId="0">
      <selection activeCell="F19" sqref="F19"/>
    </sheetView>
  </sheetViews>
  <sheetFormatPr defaultRowHeight="14.4" x14ac:dyDescent="0.3"/>
  <cols>
    <col min="1" max="1" width="7.5546875" customWidth="1"/>
    <col min="3" max="3" width="10.6640625" customWidth="1"/>
    <col min="4" max="4" width="8.33203125" style="58" customWidth="1"/>
    <col min="5" max="5" width="28.88671875" customWidth="1"/>
    <col min="6" max="6" width="27.6640625" customWidth="1"/>
    <col min="7" max="8" width="8.33203125" customWidth="1"/>
    <col min="9" max="9" width="27" customWidth="1"/>
    <col min="10" max="10" width="6.88671875" customWidth="1"/>
    <col min="11" max="11" width="3.21875" customWidth="1"/>
    <col min="12" max="12" width="8.33203125" customWidth="1"/>
    <col min="13" max="13" width="29.5546875" customWidth="1"/>
    <col min="14" max="14" width="8.5546875" customWidth="1"/>
    <col min="15" max="15" width="9" customWidth="1"/>
    <col min="16" max="16" width="3.21875" customWidth="1"/>
    <col min="17" max="18" width="1.6640625" customWidth="1"/>
    <col min="19" max="19" width="24.88671875" customWidth="1"/>
    <col min="20" max="20" width="10.88671875" customWidth="1"/>
    <col min="21" max="21" width="11.77734375" customWidth="1"/>
  </cols>
  <sheetData>
    <row r="1" spans="1:28" ht="21" x14ac:dyDescent="0.4">
      <c r="A1" s="191" t="s">
        <v>263</v>
      </c>
      <c r="G1" s="315" t="s">
        <v>161</v>
      </c>
      <c r="H1" s="315"/>
      <c r="I1" s="57"/>
      <c r="J1" s="57"/>
      <c r="K1" s="15"/>
      <c r="L1" s="66"/>
      <c r="M1" s="17" t="s">
        <v>173</v>
      </c>
      <c r="N1" s="2"/>
      <c r="O1" s="66"/>
      <c r="P1" s="105"/>
    </row>
    <row r="2" spans="1:28" x14ac:dyDescent="0.3">
      <c r="C2" s="16"/>
      <c r="D2" s="129" t="s">
        <v>202</v>
      </c>
      <c r="E2" s="51" t="s">
        <v>150</v>
      </c>
      <c r="F2" s="51" t="s">
        <v>151</v>
      </c>
      <c r="G2" s="96" t="s">
        <v>162</v>
      </c>
      <c r="H2" s="96" t="s">
        <v>163</v>
      </c>
      <c r="I2" s="94" t="s">
        <v>164</v>
      </c>
      <c r="J2" s="95" t="s">
        <v>165</v>
      </c>
      <c r="K2" s="15"/>
      <c r="L2" s="106" t="s">
        <v>202</v>
      </c>
      <c r="M2" s="106" t="s">
        <v>170</v>
      </c>
      <c r="N2" s="106" t="s">
        <v>168</v>
      </c>
      <c r="O2" s="106" t="s">
        <v>169</v>
      </c>
      <c r="P2" s="15"/>
      <c r="S2" s="4" t="s">
        <v>296</v>
      </c>
      <c r="T2" s="4" t="s">
        <v>543</v>
      </c>
      <c r="U2" s="4" t="s">
        <v>499</v>
      </c>
      <c r="V2" s="4" t="s">
        <v>544</v>
      </c>
      <c r="W2" s="57"/>
      <c r="X2" s="57"/>
      <c r="Z2" s="57"/>
      <c r="AA2" s="13"/>
      <c r="AB2" s="57"/>
    </row>
    <row r="3" spans="1:28" x14ac:dyDescent="0.3">
      <c r="A3" s="109">
        <v>1</v>
      </c>
      <c r="B3" s="110">
        <v>0.25</v>
      </c>
      <c r="C3" s="111" t="s">
        <v>0</v>
      </c>
      <c r="D3" s="227" t="s">
        <v>7</v>
      </c>
      <c r="E3" s="194" t="s">
        <v>140</v>
      </c>
      <c r="F3" s="194" t="s">
        <v>226</v>
      </c>
      <c r="G3" s="109">
        <v>29</v>
      </c>
      <c r="H3" s="109">
        <v>27</v>
      </c>
      <c r="I3" s="194" t="s">
        <v>140</v>
      </c>
      <c r="J3" s="102">
        <f>G3-H3</f>
        <v>2</v>
      </c>
      <c r="K3" s="15"/>
      <c r="L3" s="136" t="s">
        <v>7</v>
      </c>
      <c r="M3" s="197" t="s">
        <v>227</v>
      </c>
      <c r="N3" s="108">
        <f>COUNTIF('Night ONE'!I$3:I$56,M3)+COUNTIF(I$3:I$84,M3)</f>
        <v>5</v>
      </c>
      <c r="O3" s="196">
        <f t="shared" ref="O3" si="0">7-N3</f>
        <v>2</v>
      </c>
      <c r="P3" s="15"/>
      <c r="S3" s="192" t="s">
        <v>140</v>
      </c>
      <c r="T3" s="190">
        <f>COUNTIF(E$3:F$18,$S3)</f>
        <v>4</v>
      </c>
      <c r="U3" s="190">
        <f>COUNTIF(E$3:E$18,$S3)</f>
        <v>2</v>
      </c>
      <c r="V3" s="190">
        <f>COUNTIFS(F$3:F$18,$S3,C$3:C$18,"court 1")+COUNTIFS(E$3:E$18,$S3,C$3:C$18,"court 1")</f>
        <v>2</v>
      </c>
      <c r="Z3" s="57"/>
      <c r="AA3" s="57"/>
      <c r="AB3" s="57"/>
    </row>
    <row r="4" spans="1:28" x14ac:dyDescent="0.3">
      <c r="A4" s="109">
        <v>2</v>
      </c>
      <c r="B4" s="109"/>
      <c r="C4" s="111" t="s">
        <v>1</v>
      </c>
      <c r="D4" s="227" t="s">
        <v>7</v>
      </c>
      <c r="E4" s="194" t="s">
        <v>227</v>
      </c>
      <c r="F4" s="194" t="s">
        <v>128</v>
      </c>
      <c r="G4" s="194">
        <v>25</v>
      </c>
      <c r="H4" s="109">
        <v>15</v>
      </c>
      <c r="I4" s="194" t="s">
        <v>227</v>
      </c>
      <c r="J4" s="102">
        <f t="shared" ref="J4:J18" si="1">G4-H4</f>
        <v>10</v>
      </c>
      <c r="K4" s="15"/>
      <c r="L4" s="136" t="s">
        <v>7</v>
      </c>
      <c r="M4" s="197" t="s">
        <v>140</v>
      </c>
      <c r="N4" s="108">
        <f>COUNTIF('Night ONE'!I$3:I$56,M4)+COUNTIF(I$3:I$84,M4)</f>
        <v>3</v>
      </c>
      <c r="O4" s="196">
        <f t="shared" ref="O4:O38" si="2">7-N4</f>
        <v>4</v>
      </c>
      <c r="P4" s="15"/>
      <c r="S4" s="192" t="s">
        <v>227</v>
      </c>
      <c r="T4" s="190">
        <f t="shared" ref="T4:T10" si="3">COUNTIF(E$3:F$18,$S4)</f>
        <v>4</v>
      </c>
      <c r="U4" s="190">
        <f t="shared" ref="U4:U10" si="4">COUNTIF(E$3:E$18,$S4)</f>
        <v>2</v>
      </c>
      <c r="V4" s="190">
        <f t="shared" ref="V4:V10" si="5">COUNTIFS(F$3:F$18,$S4,C$3:C$18,"court 1")+COUNTIFS(E$3:E$18,$S4,C$3:C$18,"court 1")</f>
        <v>2</v>
      </c>
      <c r="Z4" s="57"/>
      <c r="AA4" s="57"/>
      <c r="AB4" s="57"/>
    </row>
    <row r="5" spans="1:28" x14ac:dyDescent="0.3">
      <c r="A5" s="101">
        <v>3</v>
      </c>
      <c r="B5" s="113">
        <v>0.27083333333333331</v>
      </c>
      <c r="C5" s="114" t="s">
        <v>0</v>
      </c>
      <c r="D5" s="228" t="s">
        <v>7</v>
      </c>
      <c r="E5" s="198" t="s">
        <v>130</v>
      </c>
      <c r="F5" s="198" t="s">
        <v>351</v>
      </c>
      <c r="G5" s="198">
        <v>25</v>
      </c>
      <c r="H5" s="101">
        <v>22</v>
      </c>
      <c r="I5" s="198" t="s">
        <v>351</v>
      </c>
      <c r="J5" s="102">
        <f t="shared" si="1"/>
        <v>3</v>
      </c>
      <c r="K5" s="15"/>
      <c r="L5" s="136" t="s">
        <v>7</v>
      </c>
      <c r="M5" s="197" t="s">
        <v>521</v>
      </c>
      <c r="N5" s="108">
        <f>COUNTIF('Night ONE'!I$3:I$56,M5)+COUNTIF(I$3:I$84,M5)</f>
        <v>5</v>
      </c>
      <c r="O5" s="196">
        <f t="shared" si="2"/>
        <v>2</v>
      </c>
      <c r="P5" s="15"/>
      <c r="S5" s="192" t="s">
        <v>130</v>
      </c>
      <c r="T5" s="190">
        <f t="shared" si="3"/>
        <v>4</v>
      </c>
      <c r="U5" s="190">
        <f t="shared" si="4"/>
        <v>2</v>
      </c>
      <c r="V5" s="190">
        <f t="shared" si="5"/>
        <v>2</v>
      </c>
      <c r="Z5" s="57"/>
      <c r="AA5" s="57"/>
      <c r="AB5" s="57"/>
    </row>
    <row r="6" spans="1:28" x14ac:dyDescent="0.3">
      <c r="A6" s="101">
        <v>4</v>
      </c>
      <c r="B6" s="101"/>
      <c r="C6" s="114" t="s">
        <v>1</v>
      </c>
      <c r="D6" s="228" t="s">
        <v>7</v>
      </c>
      <c r="E6" s="198" t="s">
        <v>521</v>
      </c>
      <c r="F6" s="198" t="s">
        <v>122</v>
      </c>
      <c r="G6" s="101">
        <v>25</v>
      </c>
      <c r="H6" s="101">
        <v>17</v>
      </c>
      <c r="I6" s="198" t="s">
        <v>521</v>
      </c>
      <c r="J6" s="102">
        <f t="shared" si="1"/>
        <v>8</v>
      </c>
      <c r="K6" s="15"/>
      <c r="L6" s="136" t="s">
        <v>7</v>
      </c>
      <c r="M6" s="197" t="s">
        <v>130</v>
      </c>
      <c r="N6" s="108">
        <f>COUNTIF('Night ONE'!I$3:I$56,M6)+COUNTIF(I$3:I$84,M6)</f>
        <v>6</v>
      </c>
      <c r="O6" s="196">
        <f t="shared" si="2"/>
        <v>1</v>
      </c>
      <c r="P6" s="15"/>
      <c r="S6" s="192" t="s">
        <v>521</v>
      </c>
      <c r="T6" s="190">
        <f t="shared" si="3"/>
        <v>4</v>
      </c>
      <c r="U6" s="190">
        <f t="shared" si="4"/>
        <v>2</v>
      </c>
      <c r="V6" s="190">
        <f t="shared" si="5"/>
        <v>2</v>
      </c>
      <c r="Z6" s="57"/>
      <c r="AA6" s="57"/>
      <c r="AB6" s="57"/>
    </row>
    <row r="7" spans="1:28" x14ac:dyDescent="0.3">
      <c r="A7" s="109">
        <v>5</v>
      </c>
      <c r="B7" s="110">
        <v>0.29166666666666669</v>
      </c>
      <c r="C7" s="111" t="s">
        <v>0</v>
      </c>
      <c r="D7" s="227" t="s">
        <v>7</v>
      </c>
      <c r="E7" s="194" t="s">
        <v>140</v>
      </c>
      <c r="F7" s="194" t="s">
        <v>128</v>
      </c>
      <c r="G7" s="194">
        <v>25</v>
      </c>
      <c r="H7" s="109">
        <v>20</v>
      </c>
      <c r="I7" s="194" t="s">
        <v>140</v>
      </c>
      <c r="J7" s="102">
        <f t="shared" si="1"/>
        <v>5</v>
      </c>
      <c r="K7" s="15"/>
      <c r="L7" s="136" t="s">
        <v>7</v>
      </c>
      <c r="M7" s="197" t="s">
        <v>128</v>
      </c>
      <c r="N7" s="108">
        <f>COUNTIF('Night ONE'!I$3:I$56,M7)+COUNTIF(I$3:I$84,M7)</f>
        <v>2</v>
      </c>
      <c r="O7" s="196">
        <f t="shared" si="2"/>
        <v>5</v>
      </c>
      <c r="P7" s="15"/>
      <c r="S7" s="192" t="s">
        <v>226</v>
      </c>
      <c r="T7" s="190">
        <f t="shared" si="3"/>
        <v>4</v>
      </c>
      <c r="U7" s="190">
        <f t="shared" si="4"/>
        <v>2</v>
      </c>
      <c r="V7" s="190">
        <f t="shared" si="5"/>
        <v>2</v>
      </c>
      <c r="Z7" s="57"/>
      <c r="AA7" s="57"/>
      <c r="AB7" s="57"/>
    </row>
    <row r="8" spans="1:28" x14ac:dyDescent="0.3">
      <c r="A8" s="109">
        <v>6</v>
      </c>
      <c r="B8" s="109"/>
      <c r="C8" s="111" t="s">
        <v>1</v>
      </c>
      <c r="D8" s="227" t="s">
        <v>7</v>
      </c>
      <c r="E8" s="194" t="s">
        <v>227</v>
      </c>
      <c r="F8" s="194" t="s">
        <v>226</v>
      </c>
      <c r="G8" s="194">
        <v>25</v>
      </c>
      <c r="H8" s="109">
        <v>16</v>
      </c>
      <c r="I8" s="194" t="s">
        <v>227</v>
      </c>
      <c r="J8" s="102">
        <f t="shared" si="1"/>
        <v>9</v>
      </c>
      <c r="K8" s="15"/>
      <c r="L8" s="136" t="s">
        <v>7</v>
      </c>
      <c r="M8" s="197" t="s">
        <v>226</v>
      </c>
      <c r="N8" s="108">
        <f>COUNTIF('Night ONE'!I$3:I$56,M8)+COUNTIF(I$3:I$84,M8)</f>
        <v>3</v>
      </c>
      <c r="O8" s="196">
        <f t="shared" si="2"/>
        <v>4</v>
      </c>
      <c r="P8" s="15"/>
      <c r="S8" s="192" t="s">
        <v>128</v>
      </c>
      <c r="T8" s="190">
        <f t="shared" si="3"/>
        <v>4</v>
      </c>
      <c r="U8" s="190">
        <f t="shared" si="4"/>
        <v>2</v>
      </c>
      <c r="V8" s="190">
        <f t="shared" si="5"/>
        <v>2</v>
      </c>
      <c r="Z8" s="57"/>
      <c r="AA8" s="57"/>
      <c r="AB8" s="57"/>
    </row>
    <row r="9" spans="1:28" x14ac:dyDescent="0.3">
      <c r="A9" s="101">
        <v>7</v>
      </c>
      <c r="B9" s="113">
        <v>0.3125</v>
      </c>
      <c r="C9" s="114" t="s">
        <v>0</v>
      </c>
      <c r="D9" s="228" t="s">
        <v>7</v>
      </c>
      <c r="E9" s="198" t="s">
        <v>130</v>
      </c>
      <c r="F9" s="198" t="s">
        <v>122</v>
      </c>
      <c r="G9" s="198">
        <v>25</v>
      </c>
      <c r="H9" s="102">
        <v>21</v>
      </c>
      <c r="I9" s="198" t="s">
        <v>130</v>
      </c>
      <c r="J9" s="102">
        <f t="shared" si="1"/>
        <v>4</v>
      </c>
      <c r="K9" s="15"/>
      <c r="L9" s="136" t="s">
        <v>7</v>
      </c>
      <c r="M9" s="197" t="s">
        <v>122</v>
      </c>
      <c r="N9" s="108">
        <f>COUNTIF('Night ONE'!I$3:I$56,M9)+COUNTIF(I$3:I$84,M9)</f>
        <v>1</v>
      </c>
      <c r="O9" s="196">
        <f t="shared" si="2"/>
        <v>6</v>
      </c>
      <c r="P9" s="15"/>
      <c r="S9" s="192" t="s">
        <v>351</v>
      </c>
      <c r="T9" s="190">
        <f t="shared" si="3"/>
        <v>4</v>
      </c>
      <c r="U9" s="190">
        <f t="shared" si="4"/>
        <v>2</v>
      </c>
      <c r="V9" s="190">
        <f t="shared" si="5"/>
        <v>2</v>
      </c>
      <c r="Z9" s="57"/>
      <c r="AA9" s="57"/>
      <c r="AB9" s="57"/>
    </row>
    <row r="10" spans="1:28" ht="15" thickBot="1" x14ac:dyDescent="0.35">
      <c r="A10" s="101">
        <v>8</v>
      </c>
      <c r="B10" s="101"/>
      <c r="C10" s="114" t="s">
        <v>1</v>
      </c>
      <c r="D10" s="228" t="s">
        <v>7</v>
      </c>
      <c r="E10" s="198" t="s">
        <v>521</v>
      </c>
      <c r="F10" s="198" t="s">
        <v>351</v>
      </c>
      <c r="G10" s="198">
        <v>26</v>
      </c>
      <c r="H10" s="102">
        <v>24</v>
      </c>
      <c r="I10" s="198" t="s">
        <v>521</v>
      </c>
      <c r="J10" s="102">
        <f t="shared" si="1"/>
        <v>2</v>
      </c>
      <c r="K10" s="15"/>
      <c r="L10" s="136" t="s">
        <v>7</v>
      </c>
      <c r="M10" s="237" t="s">
        <v>351</v>
      </c>
      <c r="N10" s="108">
        <f>COUNTIF('Night ONE'!I$3:I$56,M10)+COUNTIF(I$3:I$84,M10)</f>
        <v>3</v>
      </c>
      <c r="O10" s="196">
        <f t="shared" si="2"/>
        <v>4</v>
      </c>
      <c r="P10" s="15"/>
      <c r="S10" s="192" t="s">
        <v>122</v>
      </c>
      <c r="T10" s="190">
        <f t="shared" si="3"/>
        <v>4</v>
      </c>
      <c r="U10" s="190">
        <f t="shared" si="4"/>
        <v>2</v>
      </c>
      <c r="V10" s="190">
        <f t="shared" si="5"/>
        <v>2</v>
      </c>
      <c r="Z10" s="57"/>
      <c r="AA10" s="57"/>
      <c r="AB10" s="57"/>
    </row>
    <row r="11" spans="1:28" x14ac:dyDescent="0.3">
      <c r="A11" s="109">
        <v>9</v>
      </c>
      <c r="B11" s="110">
        <v>0.33333333333333331</v>
      </c>
      <c r="C11" s="111" t="s">
        <v>0</v>
      </c>
      <c r="D11" s="227" t="s">
        <v>7</v>
      </c>
      <c r="E11" s="194" t="s">
        <v>122</v>
      </c>
      <c r="F11" s="194" t="s">
        <v>227</v>
      </c>
      <c r="G11" s="194">
        <v>25</v>
      </c>
      <c r="H11" s="109">
        <v>12</v>
      </c>
      <c r="I11" s="194" t="s">
        <v>227</v>
      </c>
      <c r="J11" s="102">
        <f t="shared" si="1"/>
        <v>13</v>
      </c>
      <c r="K11" s="15"/>
      <c r="L11" s="136" t="s">
        <v>8</v>
      </c>
      <c r="M11" s="201" t="s">
        <v>125</v>
      </c>
      <c r="N11" s="108">
        <f>COUNTIF('Night ONE'!I$3:I$56,M11)+COUNTIF(I$3:I$84,M11)</f>
        <v>2</v>
      </c>
      <c r="O11" s="196">
        <f t="shared" si="2"/>
        <v>5</v>
      </c>
      <c r="P11" s="15"/>
      <c r="Z11" s="57"/>
      <c r="AA11" s="57"/>
      <c r="AB11" s="57"/>
    </row>
    <row r="12" spans="1:28" x14ac:dyDescent="0.3">
      <c r="A12" s="109">
        <v>10</v>
      </c>
      <c r="B12" s="109"/>
      <c r="C12" s="111" t="s">
        <v>1</v>
      </c>
      <c r="D12" s="227" t="s">
        <v>7</v>
      </c>
      <c r="E12" s="194" t="s">
        <v>351</v>
      </c>
      <c r="F12" s="194" t="s">
        <v>140</v>
      </c>
      <c r="G12" s="194">
        <v>25</v>
      </c>
      <c r="H12" s="109">
        <v>18</v>
      </c>
      <c r="I12" s="194" t="s">
        <v>351</v>
      </c>
      <c r="J12" s="102">
        <f t="shared" si="1"/>
        <v>7</v>
      </c>
      <c r="K12" s="15"/>
      <c r="L12" s="136" t="s">
        <v>8</v>
      </c>
      <c r="M12" s="201" t="s">
        <v>133</v>
      </c>
      <c r="N12" s="108">
        <f>COUNTIF('Night ONE'!I$3:I$56,M12)+COUNTIF(I$3:I$84,M12)</f>
        <v>5</v>
      </c>
      <c r="O12" s="196">
        <f t="shared" si="2"/>
        <v>2</v>
      </c>
      <c r="P12" s="15"/>
    </row>
    <row r="13" spans="1:28" x14ac:dyDescent="0.3">
      <c r="A13" s="101">
        <v>11</v>
      </c>
      <c r="B13" s="113">
        <v>0.35416666666666669</v>
      </c>
      <c r="C13" s="114" t="s">
        <v>0</v>
      </c>
      <c r="D13" s="228" t="s">
        <v>7</v>
      </c>
      <c r="E13" s="198" t="s">
        <v>128</v>
      </c>
      <c r="F13" s="198" t="s">
        <v>521</v>
      </c>
      <c r="G13" s="198">
        <v>25</v>
      </c>
      <c r="H13" s="102">
        <v>10</v>
      </c>
      <c r="I13" s="198" t="s">
        <v>521</v>
      </c>
      <c r="J13" s="102">
        <f t="shared" si="1"/>
        <v>15</v>
      </c>
      <c r="K13" s="15"/>
      <c r="L13" s="136" t="s">
        <v>8</v>
      </c>
      <c r="M13" s="201" t="s">
        <v>132</v>
      </c>
      <c r="N13" s="108">
        <f>COUNTIF('Night ONE'!I$3:I$56,M13)+COUNTIF(I$3:I$84,M13)</f>
        <v>3</v>
      </c>
      <c r="O13" s="196">
        <f t="shared" si="2"/>
        <v>4</v>
      </c>
      <c r="P13" s="15"/>
    </row>
    <row r="14" spans="1:28" x14ac:dyDescent="0.3">
      <c r="A14" s="101">
        <v>12</v>
      </c>
      <c r="B14" s="101"/>
      <c r="C14" s="114" t="s">
        <v>1</v>
      </c>
      <c r="D14" s="228" t="s">
        <v>7</v>
      </c>
      <c r="E14" s="198" t="s">
        <v>226</v>
      </c>
      <c r="F14" s="198" t="s">
        <v>130</v>
      </c>
      <c r="G14" s="198">
        <v>25</v>
      </c>
      <c r="H14" s="102">
        <v>23</v>
      </c>
      <c r="I14" s="198" t="s">
        <v>130</v>
      </c>
      <c r="J14" s="102">
        <f t="shared" si="1"/>
        <v>2</v>
      </c>
      <c r="K14" s="15"/>
      <c r="L14" s="136" t="s">
        <v>8</v>
      </c>
      <c r="M14" s="201" t="s">
        <v>142</v>
      </c>
      <c r="N14" s="108">
        <f>COUNTIF('Night ONE'!I$3:I$56,M14)+COUNTIF(I$3:I$84,M14)</f>
        <v>7</v>
      </c>
      <c r="O14" s="196">
        <f t="shared" si="2"/>
        <v>0</v>
      </c>
      <c r="P14" s="15"/>
    </row>
    <row r="15" spans="1:28" x14ac:dyDescent="0.3">
      <c r="A15" s="109">
        <v>13</v>
      </c>
      <c r="B15" s="110">
        <v>0.375</v>
      </c>
      <c r="C15" s="111" t="s">
        <v>0</v>
      </c>
      <c r="D15" s="227" t="s">
        <v>7</v>
      </c>
      <c r="E15" s="194" t="s">
        <v>351</v>
      </c>
      <c r="F15" s="194" t="s">
        <v>227</v>
      </c>
      <c r="G15" s="194">
        <v>25</v>
      </c>
      <c r="H15" s="109">
        <v>20</v>
      </c>
      <c r="I15" s="194" t="s">
        <v>227</v>
      </c>
      <c r="J15" s="102">
        <f t="shared" si="1"/>
        <v>5</v>
      </c>
      <c r="K15" s="15"/>
      <c r="L15" s="136" t="s">
        <v>8</v>
      </c>
      <c r="M15" s="201" t="s">
        <v>138</v>
      </c>
      <c r="N15" s="108">
        <f>COUNTIF('Night ONE'!I$3:I$56,M15)+COUNTIF(I$3:I$84,M15)</f>
        <v>1</v>
      </c>
      <c r="O15" s="196">
        <f t="shared" si="2"/>
        <v>6</v>
      </c>
      <c r="P15" s="15"/>
    </row>
    <row r="16" spans="1:28" x14ac:dyDescent="0.3">
      <c r="A16" s="109">
        <v>14</v>
      </c>
      <c r="B16" s="109"/>
      <c r="C16" s="111" t="s">
        <v>1</v>
      </c>
      <c r="D16" s="227" t="s">
        <v>7</v>
      </c>
      <c r="E16" s="194" t="s">
        <v>122</v>
      </c>
      <c r="F16" s="194" t="s">
        <v>140</v>
      </c>
      <c r="G16" s="194">
        <v>25</v>
      </c>
      <c r="H16" s="109">
        <v>12</v>
      </c>
      <c r="I16" s="194" t="s">
        <v>140</v>
      </c>
      <c r="J16" s="102">
        <f t="shared" si="1"/>
        <v>13</v>
      </c>
      <c r="K16" s="15"/>
      <c r="L16" s="136" t="s">
        <v>8</v>
      </c>
      <c r="M16" s="236" t="s">
        <v>382</v>
      </c>
      <c r="N16" s="108">
        <f>COUNTIF('Night ONE'!I$3:I$56,M16)+COUNTIF(I$3:I$84,M16)</f>
        <v>2</v>
      </c>
      <c r="O16" s="196">
        <f t="shared" si="2"/>
        <v>5</v>
      </c>
      <c r="P16" s="15"/>
    </row>
    <row r="17" spans="1:22" x14ac:dyDescent="0.3">
      <c r="A17" s="101">
        <v>15</v>
      </c>
      <c r="B17" s="113">
        <v>0.39583333333333331</v>
      </c>
      <c r="C17" s="114" t="s">
        <v>0</v>
      </c>
      <c r="D17" s="228" t="s">
        <v>7</v>
      </c>
      <c r="E17" s="198" t="s">
        <v>226</v>
      </c>
      <c r="F17" s="198" t="s">
        <v>521</v>
      </c>
      <c r="G17" s="198">
        <v>25</v>
      </c>
      <c r="H17" s="102">
        <v>23</v>
      </c>
      <c r="I17" s="198" t="s">
        <v>226</v>
      </c>
      <c r="J17" s="102">
        <f t="shared" si="1"/>
        <v>2</v>
      </c>
      <c r="K17" s="15"/>
      <c r="L17" s="136" t="s">
        <v>8</v>
      </c>
      <c r="M17" s="201" t="s">
        <v>517</v>
      </c>
      <c r="N17" s="108">
        <f>COUNTIF('Night ONE'!I$3:I$56,M17)+COUNTIF(I$3:I$84,M17)</f>
        <v>2</v>
      </c>
      <c r="O17" s="196">
        <f t="shared" si="2"/>
        <v>5</v>
      </c>
      <c r="P17" s="15"/>
    </row>
    <row r="18" spans="1:22" ht="15" thickBot="1" x14ac:dyDescent="0.35">
      <c r="A18" s="101">
        <v>16</v>
      </c>
      <c r="B18" s="101"/>
      <c r="C18" s="114" t="s">
        <v>1</v>
      </c>
      <c r="D18" s="228" t="s">
        <v>7</v>
      </c>
      <c r="E18" s="198" t="s">
        <v>128</v>
      </c>
      <c r="F18" s="198" t="s">
        <v>130</v>
      </c>
      <c r="G18" s="198">
        <v>25</v>
      </c>
      <c r="H18" s="102">
        <v>20</v>
      </c>
      <c r="I18" s="198" t="s">
        <v>130</v>
      </c>
      <c r="J18" s="102">
        <f t="shared" si="1"/>
        <v>5</v>
      </c>
      <c r="K18" s="15"/>
      <c r="L18" s="136" t="s">
        <v>8</v>
      </c>
      <c r="M18" s="238" t="s">
        <v>514</v>
      </c>
      <c r="N18" s="108">
        <f>COUNTIF('Night ONE'!I$3:I$56,M18)+COUNTIF(I$3:I$84,M18)</f>
        <v>6</v>
      </c>
      <c r="O18" s="196">
        <f t="shared" si="2"/>
        <v>1</v>
      </c>
      <c r="P18" s="15"/>
    </row>
    <row r="19" spans="1:22" x14ac:dyDescent="0.3">
      <c r="C19" s="16"/>
      <c r="K19" s="15"/>
      <c r="L19" s="136" t="s">
        <v>9</v>
      </c>
      <c r="M19" s="254" t="s">
        <v>124</v>
      </c>
      <c r="N19" s="108">
        <f>COUNTIF('Night ONE'!I$3:I$56,M19)+COUNTIF(I$3:I$84,M19)</f>
        <v>2</v>
      </c>
      <c r="O19" s="196">
        <f t="shared" si="2"/>
        <v>5</v>
      </c>
      <c r="P19" s="15"/>
    </row>
    <row r="20" spans="1:22" ht="21" x14ac:dyDescent="0.4">
      <c r="A20" s="191" t="s">
        <v>358</v>
      </c>
      <c r="B20" s="57"/>
      <c r="C20" s="16"/>
      <c r="E20" s="57"/>
      <c r="F20" s="57"/>
      <c r="G20" s="315" t="s">
        <v>161</v>
      </c>
      <c r="H20" s="315"/>
      <c r="I20" s="57"/>
      <c r="J20" s="57"/>
      <c r="K20" s="15"/>
      <c r="L20" s="136" t="s">
        <v>9</v>
      </c>
      <c r="M20" s="175" t="s">
        <v>225</v>
      </c>
      <c r="N20" s="108">
        <f>COUNTIF('Night ONE'!I$3:I$56,M20)+COUNTIF(I$3:I$84,M20)</f>
        <v>4</v>
      </c>
      <c r="O20" s="196">
        <f t="shared" si="2"/>
        <v>3</v>
      </c>
      <c r="P20" s="15"/>
    </row>
    <row r="21" spans="1:22" x14ac:dyDescent="0.3">
      <c r="A21" s="101"/>
      <c r="B21" s="101"/>
      <c r="C21" s="162"/>
      <c r="D21" s="129" t="s">
        <v>202</v>
      </c>
      <c r="E21" s="163" t="s">
        <v>150</v>
      </c>
      <c r="F21" s="163" t="s">
        <v>151</v>
      </c>
      <c r="G21" s="164" t="s">
        <v>162</v>
      </c>
      <c r="H21" s="164" t="s">
        <v>163</v>
      </c>
      <c r="I21" s="165" t="s">
        <v>164</v>
      </c>
      <c r="J21" s="166" t="s">
        <v>165</v>
      </c>
      <c r="K21" s="15"/>
      <c r="L21" s="136" t="s">
        <v>9</v>
      </c>
      <c r="M21" s="175" t="s">
        <v>135</v>
      </c>
      <c r="N21" s="108">
        <f>COUNTIF('Night ONE'!I$3:I$56,M21)+COUNTIF(I$3:I$84,M21)</f>
        <v>3</v>
      </c>
      <c r="O21" s="196">
        <f t="shared" si="2"/>
        <v>4</v>
      </c>
      <c r="P21" s="15"/>
      <c r="S21" s="4" t="s">
        <v>149</v>
      </c>
      <c r="T21" s="4" t="s">
        <v>543</v>
      </c>
      <c r="U21" s="4" t="s">
        <v>499</v>
      </c>
      <c r="V21" s="4" t="s">
        <v>544</v>
      </c>
    </row>
    <row r="22" spans="1:22" x14ac:dyDescent="0.3">
      <c r="A22" s="109">
        <v>1</v>
      </c>
      <c r="B22" s="110">
        <v>0.25</v>
      </c>
      <c r="C22" s="111" t="s">
        <v>0</v>
      </c>
      <c r="D22" s="227" t="s">
        <v>8</v>
      </c>
      <c r="E22" s="194" t="s">
        <v>133</v>
      </c>
      <c r="F22" s="194" t="s">
        <v>382</v>
      </c>
      <c r="G22" s="194">
        <v>25</v>
      </c>
      <c r="H22" s="109">
        <v>21</v>
      </c>
      <c r="I22" s="194" t="s">
        <v>133</v>
      </c>
      <c r="J22" s="102">
        <f>G22-H22</f>
        <v>4</v>
      </c>
      <c r="K22" s="15"/>
      <c r="L22" s="136" t="s">
        <v>9</v>
      </c>
      <c r="M22" s="175" t="s">
        <v>349</v>
      </c>
      <c r="N22" s="108">
        <f>COUNTIF('Night ONE'!I$3:I$56,M22)+COUNTIF(I$3:I$84,M22)</f>
        <v>3</v>
      </c>
      <c r="O22" s="196">
        <f t="shared" si="2"/>
        <v>4</v>
      </c>
      <c r="P22" s="15"/>
      <c r="S22" s="192" t="s">
        <v>133</v>
      </c>
      <c r="T22" s="190">
        <f>COUNTIF(E$22:F$37,$S22)</f>
        <v>4</v>
      </c>
      <c r="U22" s="190">
        <f>COUNTIF(E$22:E$37,$S22)</f>
        <v>2</v>
      </c>
      <c r="V22" s="190">
        <f>COUNTIFS(F$22:F$37,$S22,C$22:C$37,"court 1")+COUNTIFS(E$22:E$37,$S22,C$22:C$37,"court 1")</f>
        <v>2</v>
      </c>
    </row>
    <row r="23" spans="1:22" x14ac:dyDescent="0.3">
      <c r="A23" s="109">
        <v>2</v>
      </c>
      <c r="B23" s="109"/>
      <c r="C23" s="111" t="s">
        <v>1</v>
      </c>
      <c r="D23" s="227" t="s">
        <v>8</v>
      </c>
      <c r="E23" s="194" t="s">
        <v>125</v>
      </c>
      <c r="F23" s="194" t="s">
        <v>138</v>
      </c>
      <c r="G23" s="194">
        <v>25</v>
      </c>
      <c r="H23" s="109">
        <v>9</v>
      </c>
      <c r="I23" s="194" t="s">
        <v>125</v>
      </c>
      <c r="J23" s="102">
        <f t="shared" ref="J23:J37" si="6">G23-H23</f>
        <v>16</v>
      </c>
      <c r="K23" s="15"/>
      <c r="L23" s="136" t="s">
        <v>9</v>
      </c>
      <c r="M23" s="175" t="s">
        <v>137</v>
      </c>
      <c r="N23" s="108">
        <f>COUNTIF('Night ONE'!I$3:I$56,M23)+COUNTIF(I$3:I$84,M23)</f>
        <v>1</v>
      </c>
      <c r="O23" s="196">
        <f t="shared" si="2"/>
        <v>6</v>
      </c>
      <c r="P23" s="15"/>
      <c r="S23" s="192" t="s">
        <v>125</v>
      </c>
      <c r="T23" s="190">
        <f t="shared" ref="T23:T29" si="7">COUNTIF(E$22:F$37,$S23)</f>
        <v>4</v>
      </c>
      <c r="U23" s="190">
        <f t="shared" ref="U23:U29" si="8">COUNTIF(E$22:E$37,$S23)</f>
        <v>2</v>
      </c>
      <c r="V23" s="190">
        <f t="shared" ref="V23:V29" si="9">COUNTIFS(F$22:F$37,$S23,C$22:C$37,"court 1")+COUNTIFS(E$22:E$37,$S23,C$22:C$37,"court 1")</f>
        <v>2</v>
      </c>
    </row>
    <row r="24" spans="1:22" x14ac:dyDescent="0.3">
      <c r="A24" s="101">
        <v>3</v>
      </c>
      <c r="B24" s="113">
        <v>0.27083333333333331</v>
      </c>
      <c r="C24" s="114" t="s">
        <v>0</v>
      </c>
      <c r="D24" s="228" t="s">
        <v>8</v>
      </c>
      <c r="E24" s="196" t="s">
        <v>142</v>
      </c>
      <c r="F24" s="196" t="s">
        <v>514</v>
      </c>
      <c r="G24" s="198">
        <v>25</v>
      </c>
      <c r="H24" s="101">
        <v>20</v>
      </c>
      <c r="I24" s="196" t="s">
        <v>142</v>
      </c>
      <c r="J24" s="102">
        <f t="shared" si="6"/>
        <v>5</v>
      </c>
      <c r="K24" s="15"/>
      <c r="L24" s="136" t="s">
        <v>9</v>
      </c>
      <c r="M24" s="175" t="s">
        <v>145</v>
      </c>
      <c r="N24" s="108">
        <f>COUNTIF('Night ONE'!I$3:I$56,M24)+COUNTIF(I$3:I$84,M24)</f>
        <v>6</v>
      </c>
      <c r="O24" s="196">
        <f t="shared" si="2"/>
        <v>1</v>
      </c>
      <c r="P24" s="15"/>
      <c r="S24" s="192" t="s">
        <v>142</v>
      </c>
      <c r="T24" s="190">
        <f t="shared" si="7"/>
        <v>4</v>
      </c>
      <c r="U24" s="190">
        <f t="shared" si="8"/>
        <v>2</v>
      </c>
      <c r="V24" s="190">
        <f t="shared" si="9"/>
        <v>2</v>
      </c>
    </row>
    <row r="25" spans="1:22" x14ac:dyDescent="0.3">
      <c r="A25" s="101">
        <v>4</v>
      </c>
      <c r="B25" s="101"/>
      <c r="C25" s="114" t="s">
        <v>1</v>
      </c>
      <c r="D25" s="228" t="s">
        <v>8</v>
      </c>
      <c r="E25" s="196" t="s">
        <v>132</v>
      </c>
      <c r="F25" s="196" t="s">
        <v>517</v>
      </c>
      <c r="G25" s="198">
        <v>25</v>
      </c>
      <c r="H25" s="101">
        <v>17</v>
      </c>
      <c r="I25" s="196" t="s">
        <v>517</v>
      </c>
      <c r="J25" s="102">
        <f t="shared" si="6"/>
        <v>8</v>
      </c>
      <c r="K25" s="15"/>
      <c r="L25" s="136" t="s">
        <v>9</v>
      </c>
      <c r="M25" s="175" t="s">
        <v>212</v>
      </c>
      <c r="N25" s="108">
        <f>COUNTIF('Night ONE'!I$3:I$56,M25)+COUNTIF(I$3:I$84,M25)</f>
        <v>6</v>
      </c>
      <c r="O25" s="196">
        <f t="shared" si="2"/>
        <v>1</v>
      </c>
      <c r="P25" s="15"/>
      <c r="S25" s="192" t="s">
        <v>132</v>
      </c>
      <c r="T25" s="190">
        <f t="shared" si="7"/>
        <v>4</v>
      </c>
      <c r="U25" s="190">
        <f t="shared" si="8"/>
        <v>2</v>
      </c>
      <c r="V25" s="190">
        <f t="shared" si="9"/>
        <v>2</v>
      </c>
    </row>
    <row r="26" spans="1:22" x14ac:dyDescent="0.3">
      <c r="A26" s="109">
        <v>5</v>
      </c>
      <c r="B26" s="110">
        <v>0.29166666666666669</v>
      </c>
      <c r="C26" s="111" t="s">
        <v>0</v>
      </c>
      <c r="D26" s="227" t="s">
        <v>8</v>
      </c>
      <c r="E26" s="194" t="s">
        <v>133</v>
      </c>
      <c r="F26" s="194" t="s">
        <v>138</v>
      </c>
      <c r="G26" s="194">
        <v>25</v>
      </c>
      <c r="H26" s="109">
        <v>21</v>
      </c>
      <c r="I26" s="194" t="s">
        <v>133</v>
      </c>
      <c r="J26" s="102">
        <f t="shared" si="6"/>
        <v>4</v>
      </c>
      <c r="K26" s="15"/>
      <c r="L26" s="136" t="s">
        <v>9</v>
      </c>
      <c r="M26" s="175" t="s">
        <v>553</v>
      </c>
      <c r="N26" s="108">
        <f>COUNTIF('Night ONE'!I$3:I$56,M26)+COUNTIF(I$3:I$84,M26)</f>
        <v>2</v>
      </c>
      <c r="O26" s="196">
        <f t="shared" si="2"/>
        <v>5</v>
      </c>
      <c r="P26" s="15"/>
      <c r="S26" s="192" t="s">
        <v>382</v>
      </c>
      <c r="T26" s="190">
        <f t="shared" si="7"/>
        <v>4</v>
      </c>
      <c r="U26" s="190">
        <f t="shared" si="8"/>
        <v>2</v>
      </c>
      <c r="V26" s="190">
        <f t="shared" si="9"/>
        <v>2</v>
      </c>
    </row>
    <row r="27" spans="1:22" x14ac:dyDescent="0.3">
      <c r="A27" s="109">
        <v>6</v>
      </c>
      <c r="B27" s="109"/>
      <c r="C27" s="111" t="s">
        <v>1</v>
      </c>
      <c r="D27" s="227" t="s">
        <v>8</v>
      </c>
      <c r="E27" s="194" t="s">
        <v>125</v>
      </c>
      <c r="F27" s="194" t="s">
        <v>382</v>
      </c>
      <c r="G27" s="194">
        <v>25</v>
      </c>
      <c r="H27" s="109">
        <v>15</v>
      </c>
      <c r="I27" s="194" t="s">
        <v>125</v>
      </c>
      <c r="J27" s="102">
        <f t="shared" si="6"/>
        <v>10</v>
      </c>
      <c r="K27" s="15"/>
      <c r="L27" s="136" t="s">
        <v>9</v>
      </c>
      <c r="M27" s="175" t="s">
        <v>215</v>
      </c>
      <c r="N27" s="108">
        <f>COUNTIF('Night ONE'!I$3:I$56,M27)+COUNTIF(I$3:I$84,M27)</f>
        <v>5</v>
      </c>
      <c r="O27" s="196">
        <f t="shared" si="2"/>
        <v>2</v>
      </c>
      <c r="P27" s="15"/>
      <c r="S27" s="192" t="s">
        <v>138</v>
      </c>
      <c r="T27" s="190">
        <f t="shared" si="7"/>
        <v>4</v>
      </c>
      <c r="U27" s="190">
        <f t="shared" si="8"/>
        <v>2</v>
      </c>
      <c r="V27" s="190">
        <f t="shared" si="9"/>
        <v>2</v>
      </c>
    </row>
    <row r="28" spans="1:22" ht="15" thickBot="1" x14ac:dyDescent="0.35">
      <c r="A28" s="101">
        <v>7</v>
      </c>
      <c r="B28" s="113">
        <v>0.3125</v>
      </c>
      <c r="C28" s="114" t="s">
        <v>0</v>
      </c>
      <c r="D28" s="228" t="s">
        <v>8</v>
      </c>
      <c r="E28" s="196" t="s">
        <v>142</v>
      </c>
      <c r="F28" s="196" t="s">
        <v>517</v>
      </c>
      <c r="G28" s="198">
        <v>25</v>
      </c>
      <c r="H28" s="102">
        <v>22</v>
      </c>
      <c r="I28" s="196" t="s">
        <v>142</v>
      </c>
      <c r="J28" s="102">
        <f t="shared" si="6"/>
        <v>3</v>
      </c>
      <c r="K28" s="15"/>
      <c r="L28" s="136" t="s">
        <v>9</v>
      </c>
      <c r="M28" s="282" t="s">
        <v>144</v>
      </c>
      <c r="N28" s="108">
        <f>COUNTIF('Night ONE'!I$3:I$56,M28)+COUNTIF(I$3:I$84,M28)</f>
        <v>3</v>
      </c>
      <c r="O28" s="196">
        <f t="shared" si="2"/>
        <v>4</v>
      </c>
      <c r="P28" s="15"/>
      <c r="S28" s="192" t="s">
        <v>514</v>
      </c>
      <c r="T28" s="190">
        <f t="shared" si="7"/>
        <v>4</v>
      </c>
      <c r="U28" s="190">
        <f t="shared" si="8"/>
        <v>2</v>
      </c>
      <c r="V28" s="190">
        <f t="shared" si="9"/>
        <v>2</v>
      </c>
    </row>
    <row r="29" spans="1:22" x14ac:dyDescent="0.3">
      <c r="A29" s="101">
        <v>8</v>
      </c>
      <c r="B29" s="101"/>
      <c r="C29" s="114" t="s">
        <v>1</v>
      </c>
      <c r="D29" s="228" t="s">
        <v>8</v>
      </c>
      <c r="E29" s="196" t="s">
        <v>132</v>
      </c>
      <c r="F29" s="196" t="s">
        <v>514</v>
      </c>
      <c r="G29" s="198">
        <v>25</v>
      </c>
      <c r="H29" s="102">
        <v>17</v>
      </c>
      <c r="I29" s="196" t="s">
        <v>514</v>
      </c>
      <c r="J29" s="102">
        <f t="shared" si="6"/>
        <v>8</v>
      </c>
      <c r="K29" s="15"/>
      <c r="L29" s="136" t="s">
        <v>10</v>
      </c>
      <c r="M29" s="204" t="s">
        <v>136</v>
      </c>
      <c r="N29" s="108">
        <f>COUNTIF('Night ONE'!I$3:I$56,M29)+COUNTIF(I$3:I$84,M29)</f>
        <v>7</v>
      </c>
      <c r="O29" s="196">
        <f t="shared" si="2"/>
        <v>0</v>
      </c>
      <c r="P29" s="15"/>
      <c r="S29" s="192" t="s">
        <v>517</v>
      </c>
      <c r="T29" s="190">
        <f t="shared" si="7"/>
        <v>4</v>
      </c>
      <c r="U29" s="190">
        <f t="shared" si="8"/>
        <v>2</v>
      </c>
      <c r="V29" s="190">
        <f t="shared" si="9"/>
        <v>2</v>
      </c>
    </row>
    <row r="30" spans="1:22" x14ac:dyDescent="0.3">
      <c r="A30" s="109">
        <v>9</v>
      </c>
      <c r="B30" s="110">
        <v>0.33333333333333331</v>
      </c>
      <c r="C30" s="111" t="s">
        <v>0</v>
      </c>
      <c r="D30" s="227" t="s">
        <v>8</v>
      </c>
      <c r="E30" s="194" t="s">
        <v>517</v>
      </c>
      <c r="F30" s="194" t="s">
        <v>125</v>
      </c>
      <c r="G30" s="194">
        <v>25</v>
      </c>
      <c r="H30" s="109">
        <v>22</v>
      </c>
      <c r="I30" s="194" t="s">
        <v>517</v>
      </c>
      <c r="J30" s="102">
        <f t="shared" si="6"/>
        <v>3</v>
      </c>
      <c r="K30" s="15"/>
      <c r="L30" s="136" t="s">
        <v>10</v>
      </c>
      <c r="M30" s="203" t="s">
        <v>134</v>
      </c>
      <c r="N30" s="108">
        <f>COUNTIF('Night ONE'!I$3:I$56,M30)+COUNTIF(I$3:I$84,M30)</f>
        <v>2</v>
      </c>
      <c r="O30" s="196">
        <f t="shared" si="2"/>
        <v>5</v>
      </c>
      <c r="P30" s="15"/>
      <c r="T30" s="190"/>
      <c r="U30" s="190"/>
      <c r="V30" s="190"/>
    </row>
    <row r="31" spans="1:22" x14ac:dyDescent="0.3">
      <c r="A31" s="109">
        <v>10</v>
      </c>
      <c r="B31" s="109"/>
      <c r="C31" s="111" t="s">
        <v>1</v>
      </c>
      <c r="D31" s="227" t="s">
        <v>8</v>
      </c>
      <c r="E31" s="194" t="s">
        <v>514</v>
      </c>
      <c r="F31" s="194" t="s">
        <v>133</v>
      </c>
      <c r="G31" s="194">
        <v>25</v>
      </c>
      <c r="H31" s="109">
        <v>23</v>
      </c>
      <c r="I31" s="194" t="s">
        <v>514</v>
      </c>
      <c r="J31" s="102">
        <f t="shared" si="6"/>
        <v>2</v>
      </c>
      <c r="K31" s="15"/>
      <c r="L31" s="136" t="s">
        <v>10</v>
      </c>
      <c r="M31" s="204" t="s">
        <v>207</v>
      </c>
      <c r="N31" s="108">
        <f>COUNTIF('Night ONE'!I$3:I$56,M31)+COUNTIF(I$3:I$84,M31)</f>
        <v>3</v>
      </c>
      <c r="O31" s="196">
        <f t="shared" si="2"/>
        <v>4</v>
      </c>
      <c r="P31" s="15"/>
      <c r="T31" s="190"/>
      <c r="U31" s="190"/>
      <c r="V31" s="190"/>
    </row>
    <row r="32" spans="1:22" x14ac:dyDescent="0.3">
      <c r="A32" s="101">
        <v>11</v>
      </c>
      <c r="B32" s="113">
        <v>0.35416666666666669</v>
      </c>
      <c r="C32" s="114" t="s">
        <v>0</v>
      </c>
      <c r="D32" s="228" t="s">
        <v>8</v>
      </c>
      <c r="E32" s="196" t="s">
        <v>138</v>
      </c>
      <c r="F32" s="196" t="s">
        <v>132</v>
      </c>
      <c r="G32" s="198">
        <v>25</v>
      </c>
      <c r="H32" s="102">
        <v>23</v>
      </c>
      <c r="I32" s="196" t="s">
        <v>132</v>
      </c>
      <c r="J32" s="102">
        <f t="shared" si="6"/>
        <v>2</v>
      </c>
      <c r="K32" s="15"/>
      <c r="L32" s="136" t="s">
        <v>10</v>
      </c>
      <c r="M32" s="203" t="s">
        <v>131</v>
      </c>
      <c r="N32" s="108">
        <f>COUNTIF('Night ONE'!I$3:I$56,M32)+COUNTIF(I$3:I$84,M32)</f>
        <v>1</v>
      </c>
      <c r="O32" s="196">
        <f t="shared" si="2"/>
        <v>6</v>
      </c>
      <c r="P32" s="15"/>
    </row>
    <row r="33" spans="1:23" x14ac:dyDescent="0.3">
      <c r="A33" s="101">
        <v>12</v>
      </c>
      <c r="B33" s="101"/>
      <c r="C33" s="114" t="s">
        <v>1</v>
      </c>
      <c r="D33" s="228" t="s">
        <v>8</v>
      </c>
      <c r="E33" s="196" t="s">
        <v>382</v>
      </c>
      <c r="F33" s="196" t="s">
        <v>142</v>
      </c>
      <c r="G33" s="198">
        <v>25</v>
      </c>
      <c r="H33" s="102">
        <v>17</v>
      </c>
      <c r="I33" s="196" t="s">
        <v>142</v>
      </c>
      <c r="J33" s="102">
        <f t="shared" si="6"/>
        <v>8</v>
      </c>
      <c r="K33" s="15"/>
      <c r="L33" s="136" t="s">
        <v>10</v>
      </c>
      <c r="M33" s="203" t="s">
        <v>129</v>
      </c>
      <c r="N33" s="108">
        <f>COUNTIF('Night ONE'!I$3:I$56,M33)+COUNTIF(I$3:I$84,M33)</f>
        <v>3</v>
      </c>
      <c r="O33" s="196">
        <f t="shared" si="2"/>
        <v>4</v>
      </c>
      <c r="P33" s="15"/>
    </row>
    <row r="34" spans="1:23" x14ac:dyDescent="0.3">
      <c r="A34" s="109">
        <v>13</v>
      </c>
      <c r="B34" s="110">
        <v>0.375</v>
      </c>
      <c r="C34" s="111" t="s">
        <v>0</v>
      </c>
      <c r="D34" s="227" t="s">
        <v>8</v>
      </c>
      <c r="E34" s="194" t="s">
        <v>514</v>
      </c>
      <c r="F34" s="194" t="s">
        <v>125</v>
      </c>
      <c r="G34" s="194">
        <v>25</v>
      </c>
      <c r="H34" s="109">
        <v>11</v>
      </c>
      <c r="I34" s="194" t="s">
        <v>514</v>
      </c>
      <c r="J34" s="102">
        <f t="shared" si="6"/>
        <v>14</v>
      </c>
      <c r="K34" s="15"/>
      <c r="L34" s="136" t="s">
        <v>10</v>
      </c>
      <c r="M34" s="203" t="s">
        <v>350</v>
      </c>
      <c r="N34" s="108">
        <f>COUNTIF('Night ONE'!I$3:I$56,M34)+COUNTIF(I$3:I$84,M34)</f>
        <v>4</v>
      </c>
      <c r="O34" s="196">
        <f t="shared" si="2"/>
        <v>3</v>
      </c>
      <c r="P34" s="15"/>
    </row>
    <row r="35" spans="1:23" x14ac:dyDescent="0.3">
      <c r="A35" s="109">
        <v>14</v>
      </c>
      <c r="B35" s="109"/>
      <c r="C35" s="111" t="s">
        <v>1</v>
      </c>
      <c r="D35" s="227" t="s">
        <v>8</v>
      </c>
      <c r="E35" s="194" t="s">
        <v>517</v>
      </c>
      <c r="F35" s="194" t="s">
        <v>133</v>
      </c>
      <c r="G35" s="194">
        <v>25</v>
      </c>
      <c r="H35" s="109">
        <v>23</v>
      </c>
      <c r="I35" s="194" t="s">
        <v>133</v>
      </c>
      <c r="J35" s="102">
        <f t="shared" si="6"/>
        <v>2</v>
      </c>
      <c r="K35" s="15"/>
      <c r="L35" s="136" t="s">
        <v>10</v>
      </c>
      <c r="M35" s="203" t="s">
        <v>523</v>
      </c>
      <c r="N35" s="108">
        <f>COUNTIF('Night ONE'!I$3:I$56,M35)+COUNTIF(I$3:I$84,M35)</f>
        <v>6</v>
      </c>
      <c r="O35" s="196">
        <f t="shared" si="2"/>
        <v>1</v>
      </c>
      <c r="P35" s="15"/>
    </row>
    <row r="36" spans="1:23" x14ac:dyDescent="0.3">
      <c r="A36" s="101">
        <v>15</v>
      </c>
      <c r="B36" s="113">
        <v>0.39583333333333331</v>
      </c>
      <c r="C36" s="114" t="s">
        <v>0</v>
      </c>
      <c r="D36" s="228" t="s">
        <v>8</v>
      </c>
      <c r="E36" s="196" t="s">
        <v>382</v>
      </c>
      <c r="F36" s="196" t="s">
        <v>132</v>
      </c>
      <c r="G36" s="198">
        <v>25</v>
      </c>
      <c r="H36" s="102">
        <v>16</v>
      </c>
      <c r="I36" s="196" t="s">
        <v>132</v>
      </c>
      <c r="J36" s="102">
        <f t="shared" si="6"/>
        <v>9</v>
      </c>
      <c r="K36" s="15"/>
      <c r="L36" s="136" t="s">
        <v>10</v>
      </c>
      <c r="M36" s="203" t="s">
        <v>548</v>
      </c>
      <c r="N36" s="108">
        <f>COUNTIF('Night ONE'!I$3:I$56,M36)+COUNTIF(I$3:I$84,M36)</f>
        <v>3</v>
      </c>
      <c r="O36" s="196">
        <f t="shared" si="2"/>
        <v>4</v>
      </c>
      <c r="P36" s="15"/>
    </row>
    <row r="37" spans="1:23" x14ac:dyDescent="0.3">
      <c r="A37" s="101">
        <v>16</v>
      </c>
      <c r="B37" s="101"/>
      <c r="C37" s="114" t="s">
        <v>1</v>
      </c>
      <c r="D37" s="228" t="s">
        <v>8</v>
      </c>
      <c r="E37" s="196" t="s">
        <v>138</v>
      </c>
      <c r="F37" s="196" t="s">
        <v>142</v>
      </c>
      <c r="G37" s="198">
        <v>25</v>
      </c>
      <c r="H37" s="102">
        <v>17</v>
      </c>
      <c r="I37" s="196" t="s">
        <v>142</v>
      </c>
      <c r="J37" s="102">
        <f t="shared" si="6"/>
        <v>8</v>
      </c>
      <c r="K37" s="15"/>
      <c r="L37" s="136" t="s">
        <v>10</v>
      </c>
      <c r="M37" s="203" t="s">
        <v>141</v>
      </c>
      <c r="N37" s="108">
        <f>COUNTIF('Night ONE'!I$3:I$56,M37)+COUNTIF(I$3:I$84,M37)</f>
        <v>4</v>
      </c>
      <c r="O37" s="196">
        <f t="shared" si="2"/>
        <v>3</v>
      </c>
      <c r="P37" s="15"/>
    </row>
    <row r="38" spans="1:23" ht="16.95" customHeight="1" x14ac:dyDescent="0.3">
      <c r="A38" s="245"/>
      <c r="L38" s="136" t="s">
        <v>10</v>
      </c>
      <c r="M38" s="203" t="s">
        <v>522</v>
      </c>
      <c r="N38" s="108">
        <f>COUNTIF('Night ONE'!I$3:I$56,M38)+COUNTIF(I$3:I$84,M38)</f>
        <v>2</v>
      </c>
      <c r="O38" s="196">
        <f t="shared" si="2"/>
        <v>5</v>
      </c>
      <c r="P38" s="15"/>
    </row>
    <row r="39" spans="1:23" ht="21" x14ac:dyDescent="0.4">
      <c r="A39" s="191" t="s">
        <v>362</v>
      </c>
      <c r="B39" s="190"/>
      <c r="C39" s="193"/>
      <c r="E39" s="190"/>
      <c r="F39" s="245"/>
      <c r="G39" s="235" t="s">
        <v>161</v>
      </c>
      <c r="H39" s="235"/>
      <c r="I39" s="190"/>
    </row>
    <row r="40" spans="1:23" x14ac:dyDescent="0.3">
      <c r="A40" s="198"/>
      <c r="B40" s="198"/>
      <c r="C40" s="185"/>
      <c r="D40" s="129" t="s">
        <v>202</v>
      </c>
      <c r="E40" s="186" t="s">
        <v>150</v>
      </c>
      <c r="F40" s="186" t="s">
        <v>151</v>
      </c>
      <c r="G40" s="187" t="s">
        <v>162</v>
      </c>
      <c r="H40" s="187" t="s">
        <v>163</v>
      </c>
      <c r="I40" s="188" t="s">
        <v>164</v>
      </c>
      <c r="J40" s="181" t="s">
        <v>165</v>
      </c>
      <c r="L40" s="190"/>
      <c r="M40" s="190"/>
      <c r="P40" s="190"/>
      <c r="Q40" s="190"/>
      <c r="R40" s="15"/>
      <c r="S40" s="4" t="s">
        <v>497</v>
      </c>
      <c r="T40" s="4" t="s">
        <v>543</v>
      </c>
      <c r="U40" s="4" t="s">
        <v>499</v>
      </c>
      <c r="V40" s="4" t="s">
        <v>544</v>
      </c>
    </row>
    <row r="41" spans="1:23" x14ac:dyDescent="0.3">
      <c r="A41" s="198">
        <v>1</v>
      </c>
      <c r="B41" s="199">
        <v>0.22916666666666666</v>
      </c>
      <c r="C41" s="200" t="s">
        <v>0</v>
      </c>
      <c r="D41" s="228" t="s">
        <v>9</v>
      </c>
      <c r="E41" s="196" t="s">
        <v>124</v>
      </c>
      <c r="F41" s="196" t="s">
        <v>145</v>
      </c>
      <c r="G41" s="198">
        <v>25</v>
      </c>
      <c r="H41" s="196">
        <v>19</v>
      </c>
      <c r="I41" s="196" t="s">
        <v>145</v>
      </c>
      <c r="J41" s="196">
        <f>G41-H41</f>
        <v>6</v>
      </c>
      <c r="L41" s="190"/>
      <c r="M41" s="190"/>
      <c r="P41" s="190"/>
      <c r="S41" s="192" t="s">
        <v>124</v>
      </c>
      <c r="T41" s="190">
        <f>COUNTIF(E$41:F$60,$S41)</f>
        <v>4</v>
      </c>
      <c r="U41" s="190">
        <f>COUNTIF(E$41:E$60,$S41)</f>
        <v>2</v>
      </c>
      <c r="V41" s="190">
        <f>COUNTIFS(F$41:F$60,$S41,C$41:C$60,"court 1")+COUNTIFS(E$41:E$60,$S41,C$41:C$60,"court 1")</f>
        <v>2</v>
      </c>
      <c r="W41" s="190"/>
    </row>
    <row r="42" spans="1:23" x14ac:dyDescent="0.3">
      <c r="A42" s="198">
        <v>2</v>
      </c>
      <c r="B42" s="198"/>
      <c r="C42" s="200" t="s">
        <v>2</v>
      </c>
      <c r="D42" s="228" t="s">
        <v>9</v>
      </c>
      <c r="E42" s="196" t="s">
        <v>212</v>
      </c>
      <c r="F42" s="196" t="s">
        <v>225</v>
      </c>
      <c r="G42" s="198">
        <v>26</v>
      </c>
      <c r="H42" s="196">
        <v>24</v>
      </c>
      <c r="I42" s="196" t="s">
        <v>212</v>
      </c>
      <c r="J42" s="196">
        <f t="shared" ref="J42:J60" si="10">G42-H42</f>
        <v>2</v>
      </c>
      <c r="L42" s="190"/>
      <c r="M42" s="190"/>
      <c r="S42" s="192" t="s">
        <v>225</v>
      </c>
      <c r="T42" s="190">
        <f t="shared" ref="T42:T50" si="11">COUNTIF(E$41:F$60,$S42)</f>
        <v>4</v>
      </c>
      <c r="U42" s="190">
        <f t="shared" ref="U42:U50" si="12">COUNTIF(E$41:E$60,$S42)</f>
        <v>2</v>
      </c>
      <c r="V42" s="190">
        <f t="shared" ref="V42:V50" si="13">COUNTIFS(F$41:F$60,$S42,C$41:C$60,"court 1")+COUNTIFS(E$41:E$60,$S42,C$41:C$60,"court 1")</f>
        <v>2</v>
      </c>
      <c r="W42" s="190"/>
    </row>
    <row r="43" spans="1:23" x14ac:dyDescent="0.3">
      <c r="A43" s="194">
        <v>3</v>
      </c>
      <c r="B43" s="195">
        <v>0.25</v>
      </c>
      <c r="C43" s="184" t="s">
        <v>0</v>
      </c>
      <c r="D43" s="227" t="s">
        <v>9</v>
      </c>
      <c r="E43" s="194" t="s">
        <v>135</v>
      </c>
      <c r="F43" s="194" t="s">
        <v>553</v>
      </c>
      <c r="G43" s="194">
        <v>25</v>
      </c>
      <c r="H43" s="194">
        <v>16</v>
      </c>
      <c r="I43" s="194" t="s">
        <v>135</v>
      </c>
      <c r="J43" s="196">
        <f t="shared" si="10"/>
        <v>9</v>
      </c>
      <c r="L43" s="190"/>
      <c r="M43" s="190"/>
      <c r="S43" s="192" t="s">
        <v>135</v>
      </c>
      <c r="T43" s="190">
        <f t="shared" si="11"/>
        <v>4</v>
      </c>
      <c r="U43" s="190">
        <f t="shared" si="12"/>
        <v>2</v>
      </c>
      <c r="V43" s="190">
        <f t="shared" si="13"/>
        <v>2</v>
      </c>
      <c r="W43" s="190"/>
    </row>
    <row r="44" spans="1:23" x14ac:dyDescent="0.3">
      <c r="A44" s="194">
        <v>4</v>
      </c>
      <c r="B44" s="194"/>
      <c r="C44" s="184" t="s">
        <v>2</v>
      </c>
      <c r="D44" s="227" t="s">
        <v>9</v>
      </c>
      <c r="E44" s="194" t="s">
        <v>215</v>
      </c>
      <c r="F44" s="194" t="s">
        <v>349</v>
      </c>
      <c r="G44" s="194">
        <v>25</v>
      </c>
      <c r="H44" s="194">
        <v>17</v>
      </c>
      <c r="I44" s="194" t="s">
        <v>215</v>
      </c>
      <c r="J44" s="196">
        <f t="shared" si="10"/>
        <v>8</v>
      </c>
      <c r="L44" s="190"/>
      <c r="M44" s="190"/>
      <c r="S44" s="192" t="s">
        <v>349</v>
      </c>
      <c r="T44" s="190">
        <f t="shared" si="11"/>
        <v>4</v>
      </c>
      <c r="U44" s="190">
        <f t="shared" si="12"/>
        <v>2</v>
      </c>
      <c r="V44" s="190">
        <f t="shared" si="13"/>
        <v>3</v>
      </c>
      <c r="W44" s="190"/>
    </row>
    <row r="45" spans="1:23" x14ac:dyDescent="0.3">
      <c r="A45" s="198">
        <v>5</v>
      </c>
      <c r="B45" s="199">
        <v>0.27083333333333331</v>
      </c>
      <c r="C45" s="200" t="s">
        <v>0</v>
      </c>
      <c r="D45" s="228" t="s">
        <v>9</v>
      </c>
      <c r="E45" s="196" t="s">
        <v>137</v>
      </c>
      <c r="F45" s="196" t="s">
        <v>124</v>
      </c>
      <c r="G45" s="198">
        <v>25</v>
      </c>
      <c r="H45" s="196">
        <v>17</v>
      </c>
      <c r="I45" s="196" t="s">
        <v>124</v>
      </c>
      <c r="J45" s="196">
        <f t="shared" si="10"/>
        <v>8</v>
      </c>
      <c r="L45" s="190"/>
      <c r="M45" s="190"/>
      <c r="S45" s="192" t="s">
        <v>137</v>
      </c>
      <c r="T45" s="190">
        <f t="shared" si="11"/>
        <v>4</v>
      </c>
      <c r="U45" s="190">
        <f t="shared" si="12"/>
        <v>3</v>
      </c>
      <c r="V45" s="190">
        <f t="shared" si="13"/>
        <v>2</v>
      </c>
      <c r="W45" s="190"/>
    </row>
    <row r="46" spans="1:23" x14ac:dyDescent="0.3">
      <c r="A46" s="198">
        <v>6</v>
      </c>
      <c r="B46" s="198"/>
      <c r="C46" s="200" t="s">
        <v>2</v>
      </c>
      <c r="D46" s="228" t="s">
        <v>9</v>
      </c>
      <c r="E46" s="196" t="s">
        <v>144</v>
      </c>
      <c r="F46" s="196" t="s">
        <v>212</v>
      </c>
      <c r="G46" s="198">
        <v>25</v>
      </c>
      <c r="H46" s="196">
        <v>10</v>
      </c>
      <c r="I46" s="196" t="s">
        <v>212</v>
      </c>
      <c r="J46" s="196">
        <f t="shared" si="10"/>
        <v>15</v>
      </c>
      <c r="L46" s="190"/>
      <c r="M46" s="190"/>
      <c r="S46" s="192" t="s">
        <v>145</v>
      </c>
      <c r="T46" s="190">
        <f t="shared" si="11"/>
        <v>4</v>
      </c>
      <c r="U46" s="190">
        <f t="shared" si="12"/>
        <v>2</v>
      </c>
      <c r="V46" s="190">
        <f t="shared" si="13"/>
        <v>2</v>
      </c>
      <c r="W46" s="190"/>
    </row>
    <row r="47" spans="1:23" x14ac:dyDescent="0.3">
      <c r="A47" s="194">
        <v>7</v>
      </c>
      <c r="B47" s="195">
        <v>0.29166666666666669</v>
      </c>
      <c r="C47" s="184" t="s">
        <v>0</v>
      </c>
      <c r="D47" s="227" t="s">
        <v>9</v>
      </c>
      <c r="E47" s="194" t="s">
        <v>215</v>
      </c>
      <c r="F47" s="194" t="s">
        <v>135</v>
      </c>
      <c r="G47" s="194">
        <v>25</v>
      </c>
      <c r="H47" s="194">
        <v>20</v>
      </c>
      <c r="I47" s="194" t="s">
        <v>215</v>
      </c>
      <c r="J47" s="196">
        <f t="shared" si="10"/>
        <v>5</v>
      </c>
      <c r="L47" s="190"/>
      <c r="M47" s="190"/>
      <c r="S47" s="192" t="s">
        <v>212</v>
      </c>
      <c r="T47" s="190">
        <f t="shared" si="11"/>
        <v>4</v>
      </c>
      <c r="U47" s="190">
        <f t="shared" si="12"/>
        <v>1</v>
      </c>
      <c r="V47" s="190">
        <f t="shared" si="13"/>
        <v>2</v>
      </c>
      <c r="W47" s="190"/>
    </row>
    <row r="48" spans="1:23" x14ac:dyDescent="0.3">
      <c r="A48" s="194">
        <v>8</v>
      </c>
      <c r="B48" s="194"/>
      <c r="C48" s="184" t="s">
        <v>2</v>
      </c>
      <c r="D48" s="227" t="s">
        <v>9</v>
      </c>
      <c r="E48" s="194" t="s">
        <v>553</v>
      </c>
      <c r="F48" s="194" t="s">
        <v>225</v>
      </c>
      <c r="G48" s="194">
        <v>25</v>
      </c>
      <c r="H48" s="194">
        <v>15</v>
      </c>
      <c r="I48" s="194" t="s">
        <v>225</v>
      </c>
      <c r="J48" s="196">
        <f t="shared" si="10"/>
        <v>10</v>
      </c>
      <c r="L48" s="190"/>
      <c r="M48" s="190"/>
      <c r="S48" s="192" t="s">
        <v>553</v>
      </c>
      <c r="T48" s="190">
        <f t="shared" si="11"/>
        <v>4</v>
      </c>
      <c r="U48" s="190">
        <f t="shared" si="12"/>
        <v>2</v>
      </c>
      <c r="V48" s="190">
        <f t="shared" si="13"/>
        <v>1</v>
      </c>
      <c r="W48" s="190"/>
    </row>
    <row r="49" spans="1:23" x14ac:dyDescent="0.3">
      <c r="A49" s="196">
        <v>9</v>
      </c>
      <c r="B49" s="199">
        <v>0.3125</v>
      </c>
      <c r="C49" s="200" t="s">
        <v>0</v>
      </c>
      <c r="D49" s="228" t="s">
        <v>9</v>
      </c>
      <c r="E49" s="196" t="s">
        <v>349</v>
      </c>
      <c r="F49" s="196" t="s">
        <v>144</v>
      </c>
      <c r="G49" s="198">
        <v>25</v>
      </c>
      <c r="H49" s="196">
        <v>11</v>
      </c>
      <c r="I49" s="196" t="s">
        <v>144</v>
      </c>
      <c r="J49" s="196">
        <f t="shared" si="10"/>
        <v>14</v>
      </c>
      <c r="L49" s="190"/>
      <c r="M49" s="190"/>
      <c r="S49" s="192" t="s">
        <v>215</v>
      </c>
      <c r="T49" s="190">
        <f t="shared" si="11"/>
        <v>4</v>
      </c>
      <c r="U49" s="190">
        <f t="shared" si="12"/>
        <v>2</v>
      </c>
      <c r="V49" s="190">
        <f t="shared" si="13"/>
        <v>2</v>
      </c>
      <c r="W49" s="190"/>
    </row>
    <row r="50" spans="1:23" x14ac:dyDescent="0.3">
      <c r="A50" s="196">
        <v>10</v>
      </c>
      <c r="B50" s="198"/>
      <c r="C50" s="200" t="s">
        <v>2</v>
      </c>
      <c r="D50" s="228" t="s">
        <v>9</v>
      </c>
      <c r="E50" s="196" t="s">
        <v>145</v>
      </c>
      <c r="F50" s="196" t="s">
        <v>137</v>
      </c>
      <c r="G50" s="198">
        <v>25</v>
      </c>
      <c r="H50" s="196">
        <v>22</v>
      </c>
      <c r="I50" s="196" t="s">
        <v>145</v>
      </c>
      <c r="J50" s="196">
        <f t="shared" si="10"/>
        <v>3</v>
      </c>
      <c r="L50" s="190"/>
      <c r="M50" s="190"/>
      <c r="S50" s="192" t="s">
        <v>144</v>
      </c>
      <c r="T50" s="190">
        <f t="shared" si="11"/>
        <v>4</v>
      </c>
      <c r="U50" s="190">
        <f t="shared" si="12"/>
        <v>2</v>
      </c>
      <c r="V50" s="190">
        <f t="shared" si="13"/>
        <v>2</v>
      </c>
      <c r="W50" s="190"/>
    </row>
    <row r="51" spans="1:23" x14ac:dyDescent="0.3">
      <c r="A51" s="194">
        <v>11</v>
      </c>
      <c r="B51" s="195">
        <v>0.33333333333333331</v>
      </c>
      <c r="C51" s="184" t="s">
        <v>0</v>
      </c>
      <c r="D51" s="227" t="s">
        <v>9</v>
      </c>
      <c r="E51" s="194" t="s">
        <v>225</v>
      </c>
      <c r="F51" s="194" t="s">
        <v>215</v>
      </c>
      <c r="G51" s="194">
        <v>25</v>
      </c>
      <c r="H51" s="194">
        <v>10</v>
      </c>
      <c r="I51" s="194" t="s">
        <v>215</v>
      </c>
      <c r="J51" s="196">
        <f t="shared" si="10"/>
        <v>15</v>
      </c>
      <c r="L51" s="190"/>
      <c r="M51" s="190"/>
    </row>
    <row r="52" spans="1:23" x14ac:dyDescent="0.3">
      <c r="A52" s="194">
        <v>12</v>
      </c>
      <c r="B52" s="194"/>
      <c r="C52" s="184" t="s">
        <v>2</v>
      </c>
      <c r="D52" s="227" t="s">
        <v>9</v>
      </c>
      <c r="E52" s="194" t="s">
        <v>553</v>
      </c>
      <c r="F52" s="194" t="s">
        <v>124</v>
      </c>
      <c r="G52" s="194">
        <v>25</v>
      </c>
      <c r="H52" s="194">
        <v>19</v>
      </c>
      <c r="I52" s="194" t="s">
        <v>124</v>
      </c>
      <c r="J52" s="196">
        <f t="shared" si="10"/>
        <v>6</v>
      </c>
      <c r="L52" s="190"/>
      <c r="M52" s="190"/>
    </row>
    <row r="53" spans="1:23" x14ac:dyDescent="0.3">
      <c r="A53" s="196">
        <v>13</v>
      </c>
      <c r="B53" s="199">
        <v>0.35416666666666669</v>
      </c>
      <c r="C53" s="200" t="s">
        <v>0</v>
      </c>
      <c r="D53" s="228" t="s">
        <v>9</v>
      </c>
      <c r="E53" s="196" t="s">
        <v>145</v>
      </c>
      <c r="F53" s="196" t="s">
        <v>349</v>
      </c>
      <c r="G53" s="198">
        <v>25</v>
      </c>
      <c r="H53" s="196">
        <v>5</v>
      </c>
      <c r="I53" s="196" t="s">
        <v>145</v>
      </c>
      <c r="J53" s="196">
        <f t="shared" si="10"/>
        <v>20</v>
      </c>
      <c r="L53" s="190"/>
      <c r="M53" s="190"/>
    </row>
    <row r="54" spans="1:23" x14ac:dyDescent="0.3">
      <c r="A54" s="196">
        <v>14</v>
      </c>
      <c r="B54" s="198"/>
      <c r="C54" s="200" t="s">
        <v>2</v>
      </c>
      <c r="D54" s="228" t="s">
        <v>9</v>
      </c>
      <c r="E54" s="196" t="s">
        <v>144</v>
      </c>
      <c r="F54" s="196" t="s">
        <v>135</v>
      </c>
      <c r="G54" s="198">
        <v>25</v>
      </c>
      <c r="H54" s="196">
        <v>22</v>
      </c>
      <c r="I54" s="196" t="s">
        <v>144</v>
      </c>
      <c r="J54" s="196">
        <f t="shared" si="10"/>
        <v>3</v>
      </c>
      <c r="L54" s="190"/>
      <c r="M54" s="190"/>
    </row>
    <row r="55" spans="1:23" x14ac:dyDescent="0.3">
      <c r="A55" s="194">
        <v>15</v>
      </c>
      <c r="B55" s="195">
        <v>0.375</v>
      </c>
      <c r="C55" s="184" t="s">
        <v>0</v>
      </c>
      <c r="D55" s="227" t="s">
        <v>9</v>
      </c>
      <c r="E55" s="194" t="s">
        <v>137</v>
      </c>
      <c r="F55" s="194" t="s">
        <v>212</v>
      </c>
      <c r="G55" s="194">
        <v>25</v>
      </c>
      <c r="H55" s="194">
        <v>20</v>
      </c>
      <c r="I55" s="194" t="s">
        <v>212</v>
      </c>
      <c r="J55" s="196">
        <f t="shared" si="10"/>
        <v>5</v>
      </c>
      <c r="L55" s="190"/>
      <c r="M55" s="190"/>
    </row>
    <row r="56" spans="1:23" x14ac:dyDescent="0.3">
      <c r="A56" s="194">
        <v>16</v>
      </c>
      <c r="B56" s="194"/>
      <c r="C56" s="184" t="s">
        <v>2</v>
      </c>
      <c r="D56" s="227" t="s">
        <v>9</v>
      </c>
      <c r="E56" s="194" t="s">
        <v>124</v>
      </c>
      <c r="F56" s="194" t="s">
        <v>215</v>
      </c>
      <c r="G56" s="194">
        <v>25</v>
      </c>
      <c r="H56" s="194">
        <v>15</v>
      </c>
      <c r="I56" s="194" t="s">
        <v>215</v>
      </c>
      <c r="J56" s="196">
        <f t="shared" si="10"/>
        <v>10</v>
      </c>
      <c r="L56" s="190"/>
      <c r="M56" s="190"/>
    </row>
    <row r="57" spans="1:23" x14ac:dyDescent="0.3">
      <c r="A57" s="198">
        <v>17</v>
      </c>
      <c r="B57" s="199">
        <v>0.39583333333333331</v>
      </c>
      <c r="C57" s="200" t="s">
        <v>0</v>
      </c>
      <c r="D57" s="228" t="s">
        <v>9</v>
      </c>
      <c r="E57" s="196" t="s">
        <v>225</v>
      </c>
      <c r="F57" s="196" t="s">
        <v>144</v>
      </c>
      <c r="G57" s="198">
        <v>26</v>
      </c>
      <c r="H57" s="180">
        <v>24</v>
      </c>
      <c r="I57" s="180" t="s">
        <v>225</v>
      </c>
      <c r="J57" s="196">
        <f t="shared" si="10"/>
        <v>2</v>
      </c>
      <c r="L57" s="190"/>
      <c r="M57" s="190"/>
    </row>
    <row r="58" spans="1:23" x14ac:dyDescent="0.3">
      <c r="A58" s="198">
        <v>18</v>
      </c>
      <c r="B58" s="198"/>
      <c r="C58" s="200" t="s">
        <v>2</v>
      </c>
      <c r="D58" s="228" t="s">
        <v>9</v>
      </c>
      <c r="E58" s="196" t="s">
        <v>135</v>
      </c>
      <c r="F58" s="196" t="s">
        <v>145</v>
      </c>
      <c r="G58" s="198">
        <v>25</v>
      </c>
      <c r="H58" s="180">
        <v>11</v>
      </c>
      <c r="I58" s="196" t="s">
        <v>145</v>
      </c>
      <c r="J58" s="196">
        <f t="shared" si="10"/>
        <v>14</v>
      </c>
      <c r="L58" s="190"/>
      <c r="M58" s="190"/>
    </row>
    <row r="59" spans="1:23" x14ac:dyDescent="0.3">
      <c r="A59" s="194">
        <v>19</v>
      </c>
      <c r="B59" s="195">
        <v>0.41666666666666669</v>
      </c>
      <c r="C59" s="184" t="s">
        <v>0</v>
      </c>
      <c r="D59" s="227" t="s">
        <v>9</v>
      </c>
      <c r="E59" s="194" t="s">
        <v>349</v>
      </c>
      <c r="F59" s="194" t="s">
        <v>212</v>
      </c>
      <c r="G59" s="194">
        <v>25</v>
      </c>
      <c r="H59" s="194">
        <v>10</v>
      </c>
      <c r="I59" s="194" t="s">
        <v>212</v>
      </c>
      <c r="J59" s="196">
        <f t="shared" si="10"/>
        <v>15</v>
      </c>
      <c r="L59" s="190"/>
      <c r="M59" s="190"/>
    </row>
    <row r="60" spans="1:23" x14ac:dyDescent="0.3">
      <c r="A60" s="246">
        <v>20</v>
      </c>
      <c r="B60" s="246"/>
      <c r="C60" s="184" t="s">
        <v>2</v>
      </c>
      <c r="D60" s="247" t="s">
        <v>9</v>
      </c>
      <c r="E60" s="246" t="s">
        <v>137</v>
      </c>
      <c r="F60" s="246" t="s">
        <v>553</v>
      </c>
      <c r="G60" s="246">
        <v>26</v>
      </c>
      <c r="H60" s="246">
        <v>24</v>
      </c>
      <c r="I60" s="246" t="s">
        <v>553</v>
      </c>
      <c r="J60" s="196">
        <f t="shared" si="10"/>
        <v>2</v>
      </c>
      <c r="L60" s="190"/>
      <c r="M60" s="190"/>
    </row>
    <row r="61" spans="1:23" x14ac:dyDescent="0.3">
      <c r="A61" s="64"/>
      <c r="B61" s="249"/>
      <c r="C61" s="190"/>
      <c r="D61" s="63"/>
      <c r="E61" s="64"/>
      <c r="F61" s="64"/>
      <c r="G61" s="64"/>
      <c r="H61" s="64"/>
      <c r="I61" s="65"/>
      <c r="J61" s="65"/>
      <c r="L61" s="190"/>
      <c r="M61" s="190"/>
      <c r="N61" s="190"/>
      <c r="O61" s="190"/>
    </row>
    <row r="62" spans="1:23" x14ac:dyDescent="0.3">
      <c r="A62" s="64"/>
      <c r="B62" s="64"/>
      <c r="C62" s="190"/>
      <c r="D62" s="63"/>
      <c r="E62" s="64"/>
      <c r="F62" s="64"/>
      <c r="G62" s="64"/>
      <c r="H62" s="64"/>
      <c r="I62" s="65"/>
      <c r="J62" s="65"/>
      <c r="L62" s="190"/>
      <c r="M62" s="190"/>
      <c r="N62" s="190"/>
      <c r="O62" s="190"/>
    </row>
    <row r="63" spans="1:23" ht="21" x14ac:dyDescent="0.4">
      <c r="A63" s="191" t="s">
        <v>264</v>
      </c>
      <c r="B63" s="182"/>
      <c r="C63" s="183"/>
      <c r="E63" s="182"/>
      <c r="F63" s="245"/>
      <c r="G63" s="315" t="s">
        <v>161</v>
      </c>
      <c r="H63" s="315"/>
      <c r="I63" s="182"/>
      <c r="J63" s="182"/>
      <c r="L63" s="190"/>
      <c r="M63" s="190"/>
      <c r="N63" s="190"/>
      <c r="O63" s="190"/>
    </row>
    <row r="64" spans="1:23" x14ac:dyDescent="0.3">
      <c r="A64" s="198"/>
      <c r="B64" s="198"/>
      <c r="C64" s="185"/>
      <c r="D64" s="129" t="s">
        <v>202</v>
      </c>
      <c r="E64" s="186" t="s">
        <v>150</v>
      </c>
      <c r="F64" s="186" t="s">
        <v>151</v>
      </c>
      <c r="G64" s="187" t="s">
        <v>162</v>
      </c>
      <c r="H64" s="187" t="s">
        <v>163</v>
      </c>
      <c r="I64" s="188" t="s">
        <v>164</v>
      </c>
      <c r="J64" s="189" t="s">
        <v>165</v>
      </c>
      <c r="L64" s="190"/>
      <c r="M64" s="190"/>
      <c r="N64" s="190"/>
      <c r="O64" s="190"/>
    </row>
    <row r="65" spans="1:22" x14ac:dyDescent="0.3">
      <c r="A65" s="198">
        <v>1</v>
      </c>
      <c r="B65" s="199">
        <v>0.22916666666666666</v>
      </c>
      <c r="C65" s="200" t="s">
        <v>1</v>
      </c>
      <c r="D65" s="228" t="s">
        <v>10</v>
      </c>
      <c r="E65" s="196" t="s">
        <v>350</v>
      </c>
      <c r="F65" s="196" t="s">
        <v>136</v>
      </c>
      <c r="G65" s="198">
        <v>25</v>
      </c>
      <c r="H65" s="196">
        <v>10</v>
      </c>
      <c r="I65" s="196" t="s">
        <v>136</v>
      </c>
      <c r="J65" s="196">
        <f t="shared" ref="J65:J84" si="14">G65-H65</f>
        <v>15</v>
      </c>
      <c r="L65" s="190"/>
      <c r="M65" s="190"/>
      <c r="S65" s="4" t="s">
        <v>498</v>
      </c>
      <c r="T65" s="4" t="s">
        <v>545</v>
      </c>
      <c r="U65" s="4" t="s">
        <v>500</v>
      </c>
      <c r="V65" s="4" t="s">
        <v>544</v>
      </c>
    </row>
    <row r="66" spans="1:22" s="190" customFormat="1" x14ac:dyDescent="0.3">
      <c r="A66" s="198">
        <v>2</v>
      </c>
      <c r="B66" s="198"/>
      <c r="C66" s="200" t="s">
        <v>3</v>
      </c>
      <c r="D66" s="228" t="s">
        <v>10</v>
      </c>
      <c r="E66" s="196" t="s">
        <v>522</v>
      </c>
      <c r="F66" s="196" t="s">
        <v>523</v>
      </c>
      <c r="G66" s="198">
        <v>25</v>
      </c>
      <c r="H66" s="196">
        <v>18</v>
      </c>
      <c r="I66" s="196" t="s">
        <v>523</v>
      </c>
      <c r="J66" s="196">
        <f t="shared" si="14"/>
        <v>7</v>
      </c>
      <c r="S66" s="192" t="s">
        <v>136</v>
      </c>
      <c r="T66" s="190">
        <f>COUNTIF(E$65:F$85,$S66)</f>
        <v>4</v>
      </c>
      <c r="U66" s="190">
        <f>COUNTIF(E$65:E$85,$S66)</f>
        <v>2</v>
      </c>
      <c r="V66" s="190">
        <f>COUNTIFS(F$65:F$84,$S66,C$65:C$84,"court 2")+COUNTIFS(E$65:E$84,$S66,C$65:C$84,"court 2")</f>
        <v>2</v>
      </c>
    </row>
    <row r="67" spans="1:22" s="190" customFormat="1" x14ac:dyDescent="0.3">
      <c r="A67" s="194">
        <v>3</v>
      </c>
      <c r="B67" s="195">
        <v>0.25</v>
      </c>
      <c r="C67" s="184" t="s">
        <v>1</v>
      </c>
      <c r="D67" s="227" t="s">
        <v>10</v>
      </c>
      <c r="E67" s="194" t="s">
        <v>548</v>
      </c>
      <c r="F67" s="194" t="s">
        <v>207</v>
      </c>
      <c r="G67" s="194">
        <v>25</v>
      </c>
      <c r="H67" s="194">
        <v>19</v>
      </c>
      <c r="I67" s="194" t="s">
        <v>207</v>
      </c>
      <c r="J67" s="196">
        <f t="shared" si="14"/>
        <v>6</v>
      </c>
      <c r="S67" s="192" t="s">
        <v>134</v>
      </c>
      <c r="T67" s="190">
        <f t="shared" ref="T67:T75" si="15">COUNTIF(E$65:F$85,$S67)</f>
        <v>4</v>
      </c>
      <c r="U67" s="190">
        <f t="shared" ref="U67:U75" si="16">COUNTIF(E$65:E$85,$S67)</f>
        <v>2</v>
      </c>
      <c r="V67" s="190">
        <f t="shared" ref="V67:V75" si="17">COUNTIFS(F$65:F$84,$S67,C$65:C$84,"court 2")+COUNTIFS(E$65:E$84,$S67,C$65:C$84,"court 2")</f>
        <v>2</v>
      </c>
    </row>
    <row r="68" spans="1:22" s="190" customFormat="1" x14ac:dyDescent="0.3">
      <c r="A68" s="194">
        <v>4</v>
      </c>
      <c r="B68" s="194"/>
      <c r="C68" s="184" t="s">
        <v>3</v>
      </c>
      <c r="D68" s="227" t="s">
        <v>10</v>
      </c>
      <c r="E68" s="194" t="s">
        <v>131</v>
      </c>
      <c r="F68" s="194" t="s">
        <v>141</v>
      </c>
      <c r="G68" s="194">
        <v>25</v>
      </c>
      <c r="H68" s="194">
        <v>19</v>
      </c>
      <c r="I68" s="194" t="s">
        <v>141</v>
      </c>
      <c r="J68" s="196">
        <f t="shared" si="14"/>
        <v>6</v>
      </c>
      <c r="S68" s="192" t="s">
        <v>207</v>
      </c>
      <c r="T68" s="190">
        <f t="shared" si="15"/>
        <v>4</v>
      </c>
      <c r="U68" s="190">
        <f t="shared" si="16"/>
        <v>2</v>
      </c>
      <c r="V68" s="190">
        <f t="shared" si="17"/>
        <v>2</v>
      </c>
    </row>
    <row r="69" spans="1:22" s="190" customFormat="1" x14ac:dyDescent="0.3">
      <c r="A69" s="198">
        <v>5</v>
      </c>
      <c r="B69" s="199">
        <v>0.27083333333333331</v>
      </c>
      <c r="C69" s="200" t="s">
        <v>1</v>
      </c>
      <c r="D69" s="228" t="s">
        <v>10</v>
      </c>
      <c r="E69" s="196" t="s">
        <v>134</v>
      </c>
      <c r="F69" s="196" t="s">
        <v>129</v>
      </c>
      <c r="G69" s="198">
        <v>25</v>
      </c>
      <c r="H69" s="196">
        <v>17</v>
      </c>
      <c r="I69" s="196" t="s">
        <v>129</v>
      </c>
      <c r="J69" s="196">
        <f t="shared" si="14"/>
        <v>8</v>
      </c>
      <c r="S69" s="192" t="s">
        <v>131</v>
      </c>
      <c r="T69" s="190">
        <f t="shared" si="15"/>
        <v>4</v>
      </c>
      <c r="U69" s="190">
        <f t="shared" si="16"/>
        <v>2</v>
      </c>
      <c r="V69" s="190">
        <f t="shared" si="17"/>
        <v>3</v>
      </c>
    </row>
    <row r="70" spans="1:22" s="190" customFormat="1" x14ac:dyDescent="0.3">
      <c r="A70" s="198">
        <v>6</v>
      </c>
      <c r="B70" s="198"/>
      <c r="C70" s="200" t="s">
        <v>3</v>
      </c>
      <c r="D70" s="228" t="s">
        <v>10</v>
      </c>
      <c r="E70" s="196" t="s">
        <v>523</v>
      </c>
      <c r="F70" s="196" t="s">
        <v>136</v>
      </c>
      <c r="G70" s="198">
        <v>25</v>
      </c>
      <c r="H70" s="196">
        <v>20</v>
      </c>
      <c r="I70" s="196" t="s">
        <v>136</v>
      </c>
      <c r="J70" s="196">
        <f t="shared" si="14"/>
        <v>5</v>
      </c>
      <c r="S70" s="192" t="s">
        <v>129</v>
      </c>
      <c r="T70" s="190">
        <f t="shared" si="15"/>
        <v>4</v>
      </c>
      <c r="U70" s="190">
        <f t="shared" si="16"/>
        <v>2</v>
      </c>
      <c r="V70" s="190">
        <f t="shared" si="17"/>
        <v>2</v>
      </c>
    </row>
    <row r="71" spans="1:22" s="190" customFormat="1" x14ac:dyDescent="0.3">
      <c r="A71" s="194">
        <v>7</v>
      </c>
      <c r="B71" s="195">
        <v>0.29166666666666669</v>
      </c>
      <c r="C71" s="184" t="s">
        <v>1</v>
      </c>
      <c r="D71" s="227" t="s">
        <v>10</v>
      </c>
      <c r="E71" s="194" t="s">
        <v>141</v>
      </c>
      <c r="F71" s="194" t="s">
        <v>207</v>
      </c>
      <c r="G71" s="194">
        <v>25</v>
      </c>
      <c r="H71" s="194">
        <v>11</v>
      </c>
      <c r="I71" s="194" t="s">
        <v>141</v>
      </c>
      <c r="J71" s="196">
        <f t="shared" si="14"/>
        <v>14</v>
      </c>
      <c r="S71" s="192" t="s">
        <v>350</v>
      </c>
      <c r="T71" s="190">
        <f t="shared" si="15"/>
        <v>4</v>
      </c>
      <c r="U71" s="190">
        <f t="shared" si="16"/>
        <v>2</v>
      </c>
      <c r="V71" s="190">
        <f t="shared" si="17"/>
        <v>2</v>
      </c>
    </row>
    <row r="72" spans="1:22" s="190" customFormat="1" x14ac:dyDescent="0.3">
      <c r="A72" s="194">
        <v>8</v>
      </c>
      <c r="B72" s="194"/>
      <c r="C72" s="184" t="s">
        <v>3</v>
      </c>
      <c r="D72" s="227" t="s">
        <v>10</v>
      </c>
      <c r="E72" s="194" t="s">
        <v>548</v>
      </c>
      <c r="F72" s="194" t="s">
        <v>134</v>
      </c>
      <c r="G72" s="194">
        <v>25</v>
      </c>
      <c r="H72" s="194">
        <v>14</v>
      </c>
      <c r="I72" s="194" t="s">
        <v>548</v>
      </c>
      <c r="J72" s="196">
        <f t="shared" si="14"/>
        <v>11</v>
      </c>
      <c r="S72" s="192" t="s">
        <v>523</v>
      </c>
      <c r="T72" s="190">
        <f t="shared" si="15"/>
        <v>4</v>
      </c>
      <c r="U72" s="190">
        <f t="shared" si="16"/>
        <v>2</v>
      </c>
      <c r="V72" s="190">
        <f t="shared" si="17"/>
        <v>2</v>
      </c>
    </row>
    <row r="73" spans="1:22" s="190" customFormat="1" x14ac:dyDescent="0.3">
      <c r="A73" s="196">
        <v>9</v>
      </c>
      <c r="B73" s="199">
        <v>0.3125</v>
      </c>
      <c r="C73" s="200" t="s">
        <v>1</v>
      </c>
      <c r="D73" s="228" t="s">
        <v>10</v>
      </c>
      <c r="E73" s="196" t="s">
        <v>522</v>
      </c>
      <c r="F73" s="196" t="s">
        <v>131</v>
      </c>
      <c r="G73" s="198">
        <v>25</v>
      </c>
      <c r="H73" s="196">
        <v>14</v>
      </c>
      <c r="I73" s="196" t="s">
        <v>131</v>
      </c>
      <c r="J73" s="196">
        <f t="shared" si="14"/>
        <v>11</v>
      </c>
      <c r="S73" s="192" t="s">
        <v>548</v>
      </c>
      <c r="T73" s="190">
        <f t="shared" si="15"/>
        <v>4</v>
      </c>
      <c r="U73" s="190">
        <f t="shared" si="16"/>
        <v>2</v>
      </c>
      <c r="V73" s="190">
        <f t="shared" si="17"/>
        <v>2</v>
      </c>
    </row>
    <row r="74" spans="1:22" s="190" customFormat="1" x14ac:dyDescent="0.3">
      <c r="A74" s="196">
        <v>10</v>
      </c>
      <c r="B74" s="198"/>
      <c r="C74" s="200" t="s">
        <v>3</v>
      </c>
      <c r="D74" s="228" t="s">
        <v>10</v>
      </c>
      <c r="E74" s="196" t="s">
        <v>350</v>
      </c>
      <c r="F74" s="196" t="s">
        <v>129</v>
      </c>
      <c r="G74" s="198">
        <v>25</v>
      </c>
      <c r="H74" s="196">
        <v>12</v>
      </c>
      <c r="I74" s="196" t="s">
        <v>350</v>
      </c>
      <c r="J74" s="196">
        <f t="shared" si="14"/>
        <v>13</v>
      </c>
      <c r="S74" s="192" t="s">
        <v>141</v>
      </c>
      <c r="T74" s="190">
        <f t="shared" si="15"/>
        <v>4</v>
      </c>
      <c r="U74" s="190">
        <f t="shared" si="16"/>
        <v>2</v>
      </c>
      <c r="V74" s="190">
        <f t="shared" si="17"/>
        <v>1</v>
      </c>
    </row>
    <row r="75" spans="1:22" s="190" customFormat="1" x14ac:dyDescent="0.3">
      <c r="A75" s="194">
        <v>11</v>
      </c>
      <c r="B75" s="195">
        <v>0.33333333333333331</v>
      </c>
      <c r="C75" s="184" t="s">
        <v>1</v>
      </c>
      <c r="D75" s="227" t="s">
        <v>10</v>
      </c>
      <c r="E75" s="194" t="s">
        <v>136</v>
      </c>
      <c r="F75" s="194" t="s">
        <v>548</v>
      </c>
      <c r="G75" s="194">
        <v>27</v>
      </c>
      <c r="H75" s="194">
        <v>25</v>
      </c>
      <c r="I75" s="194" t="s">
        <v>136</v>
      </c>
      <c r="J75" s="196">
        <f t="shared" si="14"/>
        <v>2</v>
      </c>
      <c r="S75" s="192" t="s">
        <v>522</v>
      </c>
      <c r="T75" s="190">
        <f t="shared" si="15"/>
        <v>4</v>
      </c>
      <c r="U75" s="190">
        <f t="shared" si="16"/>
        <v>2</v>
      </c>
      <c r="V75" s="190">
        <f t="shared" si="17"/>
        <v>2</v>
      </c>
    </row>
    <row r="76" spans="1:22" s="190" customFormat="1" x14ac:dyDescent="0.3">
      <c r="A76" s="194">
        <v>12</v>
      </c>
      <c r="B76" s="194"/>
      <c r="C76" s="184" t="s">
        <v>3</v>
      </c>
      <c r="D76" s="227" t="s">
        <v>10</v>
      </c>
      <c r="E76" s="194" t="s">
        <v>141</v>
      </c>
      <c r="F76" s="194" t="s">
        <v>134</v>
      </c>
      <c r="G76" s="194">
        <v>25</v>
      </c>
      <c r="H76" s="194">
        <v>19</v>
      </c>
      <c r="I76" s="194" t="s">
        <v>141</v>
      </c>
      <c r="J76" s="196">
        <f t="shared" si="14"/>
        <v>6</v>
      </c>
      <c r="S76" s="192"/>
    </row>
    <row r="77" spans="1:22" s="190" customFormat="1" x14ac:dyDescent="0.3">
      <c r="A77" s="196">
        <v>13</v>
      </c>
      <c r="B77" s="199">
        <v>0.35416666666666669</v>
      </c>
      <c r="C77" s="200" t="s">
        <v>1</v>
      </c>
      <c r="D77" s="228" t="s">
        <v>10</v>
      </c>
      <c r="E77" s="196" t="s">
        <v>131</v>
      </c>
      <c r="F77" s="196" t="s">
        <v>350</v>
      </c>
      <c r="G77" s="198">
        <v>26</v>
      </c>
      <c r="H77" s="196">
        <v>24</v>
      </c>
      <c r="I77" s="196" t="s">
        <v>350</v>
      </c>
      <c r="J77" s="196">
        <f t="shared" si="14"/>
        <v>2</v>
      </c>
      <c r="S77" s="4"/>
    </row>
    <row r="78" spans="1:22" s="190" customFormat="1" x14ac:dyDescent="0.3">
      <c r="A78" s="196">
        <v>14</v>
      </c>
      <c r="B78" s="198"/>
      <c r="C78" s="200" t="s">
        <v>3</v>
      </c>
      <c r="D78" s="228" t="s">
        <v>10</v>
      </c>
      <c r="E78" s="196" t="s">
        <v>207</v>
      </c>
      <c r="F78" s="196" t="s">
        <v>522</v>
      </c>
      <c r="G78" s="198">
        <v>25</v>
      </c>
      <c r="H78" s="196">
        <v>20</v>
      </c>
      <c r="I78" s="196" t="s">
        <v>207</v>
      </c>
      <c r="J78" s="196">
        <f t="shared" si="14"/>
        <v>5</v>
      </c>
      <c r="S78" s="4"/>
    </row>
    <row r="79" spans="1:22" s="190" customFormat="1" x14ac:dyDescent="0.3">
      <c r="A79" s="194">
        <v>15</v>
      </c>
      <c r="B79" s="195">
        <v>0.375</v>
      </c>
      <c r="C79" s="184" t="s">
        <v>1</v>
      </c>
      <c r="D79" s="227" t="s">
        <v>10</v>
      </c>
      <c r="E79" s="194" t="s">
        <v>129</v>
      </c>
      <c r="F79" s="194" t="s">
        <v>523</v>
      </c>
      <c r="G79" s="194">
        <v>25</v>
      </c>
      <c r="H79" s="194">
        <v>9</v>
      </c>
      <c r="I79" s="194" t="s">
        <v>523</v>
      </c>
      <c r="J79" s="196">
        <f t="shared" si="14"/>
        <v>16</v>
      </c>
      <c r="S79" s="4"/>
    </row>
    <row r="80" spans="1:22" s="190" customFormat="1" x14ac:dyDescent="0.3">
      <c r="A80" s="194">
        <v>16</v>
      </c>
      <c r="B80" s="194"/>
      <c r="C80" s="184" t="s">
        <v>3</v>
      </c>
      <c r="D80" s="227" t="s">
        <v>10</v>
      </c>
      <c r="E80" s="194" t="s">
        <v>136</v>
      </c>
      <c r="F80" s="194" t="s">
        <v>141</v>
      </c>
      <c r="G80" s="194">
        <v>25</v>
      </c>
      <c r="H80" s="194">
        <v>20</v>
      </c>
      <c r="I80" s="194" t="s">
        <v>136</v>
      </c>
      <c r="J80" s="196">
        <f t="shared" si="14"/>
        <v>5</v>
      </c>
      <c r="S80" s="4"/>
    </row>
    <row r="81" spans="1:19" s="190" customFormat="1" x14ac:dyDescent="0.3">
      <c r="A81" s="198">
        <v>17</v>
      </c>
      <c r="B81" s="199">
        <v>0.39583333333333331</v>
      </c>
      <c r="C81" s="200" t="s">
        <v>1</v>
      </c>
      <c r="D81" s="228" t="s">
        <v>10</v>
      </c>
      <c r="E81" s="196" t="s">
        <v>134</v>
      </c>
      <c r="F81" s="196" t="s">
        <v>522</v>
      </c>
      <c r="G81" s="198">
        <v>25</v>
      </c>
      <c r="H81" s="196">
        <v>22</v>
      </c>
      <c r="I81" s="196" t="s">
        <v>134</v>
      </c>
      <c r="J81" s="196">
        <f t="shared" si="14"/>
        <v>3</v>
      </c>
      <c r="S81" s="4"/>
    </row>
    <row r="82" spans="1:19" s="190" customFormat="1" x14ac:dyDescent="0.3">
      <c r="A82" s="198">
        <v>18</v>
      </c>
      <c r="B82" s="198"/>
      <c r="C82" s="200" t="s">
        <v>3</v>
      </c>
      <c r="D82" s="228" t="s">
        <v>10</v>
      </c>
      <c r="E82" s="196" t="s">
        <v>207</v>
      </c>
      <c r="F82" s="196" t="s">
        <v>350</v>
      </c>
      <c r="G82" s="198">
        <v>25</v>
      </c>
      <c r="H82" s="196">
        <v>15</v>
      </c>
      <c r="I82" s="196" t="s">
        <v>350</v>
      </c>
      <c r="J82" s="196">
        <f t="shared" si="14"/>
        <v>10</v>
      </c>
      <c r="S82" s="4"/>
    </row>
    <row r="83" spans="1:19" s="190" customFormat="1" x14ac:dyDescent="0.3">
      <c r="A83" s="194">
        <v>19</v>
      </c>
      <c r="B83" s="195">
        <v>0.41666666666666669</v>
      </c>
      <c r="C83" s="184" t="s">
        <v>1</v>
      </c>
      <c r="D83" s="227" t="s">
        <v>10</v>
      </c>
      <c r="E83" s="194" t="s">
        <v>523</v>
      </c>
      <c r="F83" s="194" t="s">
        <v>131</v>
      </c>
      <c r="G83" s="194">
        <v>25</v>
      </c>
      <c r="H83" s="194">
        <v>22</v>
      </c>
      <c r="I83" s="194" t="s">
        <v>523</v>
      </c>
      <c r="J83" s="196">
        <f t="shared" si="14"/>
        <v>3</v>
      </c>
      <c r="S83" s="4"/>
    </row>
    <row r="84" spans="1:19" s="190" customFormat="1" x14ac:dyDescent="0.3">
      <c r="A84" s="246">
        <v>20</v>
      </c>
      <c r="B84" s="246"/>
      <c r="C84" s="184" t="s">
        <v>3</v>
      </c>
      <c r="D84" s="247" t="s">
        <v>10</v>
      </c>
      <c r="E84" s="246" t="s">
        <v>129</v>
      </c>
      <c r="F84" s="246" t="s">
        <v>548</v>
      </c>
      <c r="G84" s="246">
        <v>25</v>
      </c>
      <c r="H84" s="246">
        <v>12</v>
      </c>
      <c r="I84" s="194" t="s">
        <v>548</v>
      </c>
      <c r="J84" s="196">
        <f t="shared" si="14"/>
        <v>13</v>
      </c>
      <c r="S84" s="4"/>
    </row>
    <row r="85" spans="1:19" s="190" customFormat="1" x14ac:dyDescent="0.3">
      <c r="A85"/>
      <c r="B85"/>
      <c r="C85"/>
      <c r="D85" s="58"/>
      <c r="E85"/>
      <c r="F85"/>
      <c r="G85"/>
      <c r="H85"/>
      <c r="I85"/>
      <c r="J85"/>
      <c r="S85" s="4"/>
    </row>
    <row r="86" spans="1:19" s="190" customFormat="1" x14ac:dyDescent="0.3">
      <c r="A86"/>
      <c r="B86"/>
      <c r="C86"/>
      <c r="D86" s="58"/>
      <c r="E86"/>
      <c r="F86"/>
      <c r="G86"/>
      <c r="H86"/>
      <c r="I86"/>
      <c r="J86"/>
      <c r="S86" s="4"/>
    </row>
    <row r="100" spans="1:10" x14ac:dyDescent="0.3">
      <c r="A100" s="190"/>
      <c r="B100" s="190"/>
      <c r="C100" s="190"/>
      <c r="E100" s="190"/>
      <c r="F100" s="190"/>
      <c r="G100" s="190"/>
      <c r="H100" s="190"/>
      <c r="I100" s="190"/>
      <c r="J100" s="190"/>
    </row>
  </sheetData>
  <sortState xmlns:xlrd2="http://schemas.microsoft.com/office/spreadsheetml/2017/richdata2" ref="M27:O34">
    <sortCondition descending="1" ref="N27:N34"/>
  </sortState>
  <mergeCells count="3">
    <mergeCell ref="G1:H1"/>
    <mergeCell ref="G20:H20"/>
    <mergeCell ref="G63:H63"/>
  </mergeCells>
  <phoneticPr fontId="27" type="noConversion"/>
  <pageMargins left="0.2" right="0.2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9"/>
  <dimension ref="A1:X88"/>
  <sheetViews>
    <sheetView zoomScale="96" workbookViewId="0">
      <selection activeCell="O41" sqref="O41"/>
    </sheetView>
  </sheetViews>
  <sheetFormatPr defaultColWidth="9.109375" defaultRowHeight="14.4" x14ac:dyDescent="0.3"/>
  <cols>
    <col min="1" max="1" width="3" style="57" customWidth="1"/>
    <col min="2" max="2" width="5.77734375" style="57" customWidth="1"/>
    <col min="3" max="3" width="9.109375" style="57"/>
    <col min="4" max="4" width="0.5546875" style="57" customWidth="1"/>
    <col min="5" max="5" width="26.44140625" style="57" customWidth="1"/>
    <col min="6" max="6" width="27.109375" style="57" customWidth="1"/>
    <col min="7" max="7" width="5" style="57" customWidth="1"/>
    <col min="8" max="8" width="5.33203125" style="57" customWidth="1"/>
    <col min="9" max="9" width="28" style="57" customWidth="1"/>
    <col min="10" max="10" width="5.88671875" style="57" customWidth="1"/>
    <col min="11" max="11" width="19.5546875" style="57" customWidth="1"/>
    <col min="12" max="12" width="6.109375" style="57" customWidth="1"/>
    <col min="13" max="13" width="28.44140625" style="57" customWidth="1"/>
    <col min="14" max="14" width="8.33203125" style="57" customWidth="1"/>
    <col min="15" max="15" width="7.88671875" style="57" customWidth="1"/>
    <col min="16" max="16" width="3.44140625" style="57" customWidth="1"/>
    <col min="17" max="17" width="7.5546875" style="57" customWidth="1"/>
    <col min="18" max="18" width="10.109375" style="58" customWidth="1"/>
    <col min="19" max="19" width="25.77734375" style="57" customWidth="1"/>
    <col min="20" max="22" width="9.109375" style="57"/>
    <col min="25" max="16384" width="9.109375" style="57"/>
  </cols>
  <sheetData>
    <row r="1" spans="1:22" ht="34.799999999999997" customHeight="1" x14ac:dyDescent="0.4">
      <c r="A1" s="82" t="s">
        <v>219</v>
      </c>
      <c r="G1" s="315" t="s">
        <v>161</v>
      </c>
      <c r="H1" s="315"/>
      <c r="K1" s="64"/>
      <c r="L1" s="66"/>
      <c r="M1" s="17" t="s">
        <v>257</v>
      </c>
      <c r="N1" s="2"/>
      <c r="O1" s="66"/>
      <c r="P1" s="17"/>
      <c r="Q1" s="300" t="s">
        <v>584</v>
      </c>
      <c r="R1" s="243"/>
    </row>
    <row r="2" spans="1:22" x14ac:dyDescent="0.3">
      <c r="E2" s="51" t="s">
        <v>150</v>
      </c>
      <c r="F2" s="51" t="s">
        <v>151</v>
      </c>
      <c r="G2" s="96" t="s">
        <v>162</v>
      </c>
      <c r="H2" s="96" t="s">
        <v>163</v>
      </c>
      <c r="I2" s="94" t="s">
        <v>164</v>
      </c>
      <c r="J2" s="95" t="s">
        <v>165</v>
      </c>
      <c r="K2" s="64"/>
      <c r="L2" s="106" t="s">
        <v>202</v>
      </c>
      <c r="M2" s="106" t="s">
        <v>170</v>
      </c>
      <c r="N2" s="176" t="s">
        <v>168</v>
      </c>
      <c r="O2" s="176" t="s">
        <v>169</v>
      </c>
      <c r="P2" s="176" t="s">
        <v>258</v>
      </c>
      <c r="Q2" s="177" t="s">
        <v>174</v>
      </c>
      <c r="R2" s="242"/>
      <c r="S2" s="4" t="s">
        <v>146</v>
      </c>
      <c r="T2" s="4" t="s">
        <v>543</v>
      </c>
      <c r="U2" s="4" t="s">
        <v>499</v>
      </c>
      <c r="V2" s="4" t="s">
        <v>544</v>
      </c>
    </row>
    <row r="3" spans="1:22" x14ac:dyDescent="0.3">
      <c r="A3" s="109">
        <v>1</v>
      </c>
      <c r="B3" s="110">
        <v>0.25</v>
      </c>
      <c r="C3" s="111" t="s">
        <v>0</v>
      </c>
      <c r="D3" s="109"/>
      <c r="E3" s="194" t="s">
        <v>227</v>
      </c>
      <c r="F3" s="112" t="s">
        <v>125</v>
      </c>
      <c r="G3" s="109">
        <v>25</v>
      </c>
      <c r="H3" s="109">
        <v>13</v>
      </c>
      <c r="I3" s="194" t="s">
        <v>227</v>
      </c>
      <c r="J3" s="66">
        <f>G3-H3</f>
        <v>12</v>
      </c>
      <c r="K3" s="64"/>
      <c r="L3" s="136" t="s">
        <v>7</v>
      </c>
      <c r="M3" s="197" t="s">
        <v>227</v>
      </c>
      <c r="N3" s="108">
        <f>COUNTIF('Night ONE'!I$3:I$56,M3)+COUNTIF('NIGHT TWO'!I$3:I$84,M3)+COUNTIF(I$3:I$83,M3)</f>
        <v>9</v>
      </c>
      <c r="O3" s="196">
        <f t="shared" ref="O3:O34" si="0">11-N3</f>
        <v>2</v>
      </c>
      <c r="P3" s="196"/>
      <c r="Q3" s="196">
        <v>62</v>
      </c>
      <c r="R3" s="243"/>
      <c r="S3" s="190" t="s">
        <v>227</v>
      </c>
      <c r="T3" s="190">
        <f>COUNTIF(E$3:F$20,$S3)</f>
        <v>4</v>
      </c>
      <c r="U3" s="190">
        <f>COUNTIF(E$3:E$20,$S3)</f>
        <v>2</v>
      </c>
      <c r="V3" s="190">
        <f>COUNTIFS(F$3:F$20,$S3,C$3:C$20,"court 1")+COUNTIFS(E$3:E$20,$S3,C$3:C$20,"court 1")</f>
        <v>2</v>
      </c>
    </row>
    <row r="4" spans="1:22" x14ac:dyDescent="0.3">
      <c r="A4" s="109">
        <v>2</v>
      </c>
      <c r="B4" s="109"/>
      <c r="C4" s="111" t="s">
        <v>2</v>
      </c>
      <c r="D4" s="109"/>
      <c r="E4" s="194" t="s">
        <v>140</v>
      </c>
      <c r="F4" s="112" t="s">
        <v>133</v>
      </c>
      <c r="G4" s="109">
        <v>25</v>
      </c>
      <c r="H4" s="109">
        <v>14</v>
      </c>
      <c r="I4" s="194" t="s">
        <v>140</v>
      </c>
      <c r="J4" s="66">
        <f t="shared" ref="J4:J18" si="1">G4-H4</f>
        <v>11</v>
      </c>
      <c r="K4" s="64"/>
      <c r="L4" s="136" t="s">
        <v>7</v>
      </c>
      <c r="M4" s="197" t="s">
        <v>140</v>
      </c>
      <c r="N4" s="108">
        <f>COUNTIF('Night ONE'!I$3:I$56,M4)+COUNTIF('NIGHT TWO'!I$3:I$84,M4)+COUNTIF(I$3:I$83,M4)</f>
        <v>7</v>
      </c>
      <c r="O4" s="196">
        <f t="shared" si="0"/>
        <v>4</v>
      </c>
      <c r="P4" s="196"/>
      <c r="Q4" s="196">
        <v>37</v>
      </c>
      <c r="R4" s="243"/>
      <c r="S4" s="190" t="s">
        <v>140</v>
      </c>
      <c r="T4" s="190">
        <f t="shared" ref="T4:T11" si="2">COUNTIF(E$3:F$20,$S4)</f>
        <v>4</v>
      </c>
      <c r="U4" s="190">
        <f t="shared" ref="U4:U11" si="3">COUNTIF(E$3:E$20,$S4)</f>
        <v>2</v>
      </c>
      <c r="V4" s="190">
        <f t="shared" ref="V4:V11" si="4">COUNTIFS(F$3:F$20,$S4,C$3:C$20,"court 1")+COUNTIFS(E$3:E$20,$S4,C$3:C$20,"court 1")</f>
        <v>2</v>
      </c>
    </row>
    <row r="5" spans="1:22" x14ac:dyDescent="0.3">
      <c r="A5" s="101">
        <v>3</v>
      </c>
      <c r="B5" s="113">
        <v>0.27083333333333331</v>
      </c>
      <c r="C5" s="114" t="s">
        <v>0</v>
      </c>
      <c r="D5" s="107"/>
      <c r="E5" s="196" t="s">
        <v>124</v>
      </c>
      <c r="F5" s="115" t="s">
        <v>136</v>
      </c>
      <c r="G5" s="101">
        <v>25</v>
      </c>
      <c r="H5" s="101">
        <v>17</v>
      </c>
      <c r="I5" s="115" t="s">
        <v>136</v>
      </c>
      <c r="J5" s="66">
        <f t="shared" si="1"/>
        <v>8</v>
      </c>
      <c r="K5" s="64"/>
      <c r="L5" s="136" t="s">
        <v>7</v>
      </c>
      <c r="M5" s="197" t="s">
        <v>521</v>
      </c>
      <c r="N5" s="108">
        <f>COUNTIF('Night ONE'!I$3:I$56,M5)+COUNTIF('NIGHT TWO'!I$3:I$84,M5)+COUNTIF(I$3:I$83,M5)</f>
        <v>9</v>
      </c>
      <c r="O5" s="196">
        <f t="shared" si="0"/>
        <v>2</v>
      </c>
      <c r="P5" s="196"/>
      <c r="Q5" s="196">
        <v>86</v>
      </c>
      <c r="R5" s="243"/>
      <c r="S5" s="190" t="s">
        <v>125</v>
      </c>
      <c r="T5" s="190">
        <f t="shared" si="2"/>
        <v>4</v>
      </c>
      <c r="U5" s="190">
        <f t="shared" si="3"/>
        <v>2</v>
      </c>
      <c r="V5" s="190">
        <f t="shared" si="4"/>
        <v>2</v>
      </c>
    </row>
    <row r="6" spans="1:22" x14ac:dyDescent="0.3">
      <c r="A6" s="101">
        <v>4</v>
      </c>
      <c r="B6" s="101"/>
      <c r="C6" s="114" t="s">
        <v>2</v>
      </c>
      <c r="D6" s="107"/>
      <c r="E6" s="196" t="s">
        <v>225</v>
      </c>
      <c r="F6" s="115" t="s">
        <v>134</v>
      </c>
      <c r="G6" s="101">
        <v>25</v>
      </c>
      <c r="H6" s="101">
        <v>8</v>
      </c>
      <c r="I6" s="196" t="s">
        <v>225</v>
      </c>
      <c r="J6" s="66">
        <f t="shared" si="1"/>
        <v>17</v>
      </c>
      <c r="K6" s="64"/>
      <c r="L6" s="136" t="s">
        <v>7</v>
      </c>
      <c r="M6" s="197" t="s">
        <v>130</v>
      </c>
      <c r="N6" s="108">
        <f>COUNTIF('Night ONE'!I$3:I$56,M6)+COUNTIF('NIGHT TWO'!I$3:I$84,M6)+COUNTIF(I$3:I$83,M6)</f>
        <v>9</v>
      </c>
      <c r="O6" s="196">
        <f t="shared" si="0"/>
        <v>2</v>
      </c>
      <c r="P6" s="196"/>
      <c r="Q6" s="196">
        <v>44</v>
      </c>
      <c r="R6" s="243"/>
      <c r="S6" s="190" t="s">
        <v>133</v>
      </c>
      <c r="T6" s="190">
        <f t="shared" si="2"/>
        <v>4</v>
      </c>
      <c r="U6" s="190">
        <f t="shared" si="3"/>
        <v>2</v>
      </c>
      <c r="V6" s="190">
        <f t="shared" si="4"/>
        <v>2</v>
      </c>
    </row>
    <row r="7" spans="1:22" x14ac:dyDescent="0.3">
      <c r="A7" s="109">
        <v>5</v>
      </c>
      <c r="B7" s="110">
        <v>0.29166666666666669</v>
      </c>
      <c r="C7" s="111" t="s">
        <v>0</v>
      </c>
      <c r="D7" s="109"/>
      <c r="E7" s="194" t="s">
        <v>137</v>
      </c>
      <c r="F7" s="112" t="s">
        <v>125</v>
      </c>
      <c r="G7" s="194">
        <v>25</v>
      </c>
      <c r="H7" s="109">
        <v>17</v>
      </c>
      <c r="I7" s="194" t="s">
        <v>137</v>
      </c>
      <c r="J7" s="66">
        <f t="shared" si="1"/>
        <v>8</v>
      </c>
      <c r="K7" s="64"/>
      <c r="L7" s="136" t="s">
        <v>7</v>
      </c>
      <c r="M7" s="197" t="s">
        <v>128</v>
      </c>
      <c r="N7" s="108">
        <f>COUNTIF('Night ONE'!I$3:I$56,M7)+COUNTIF('NIGHT TWO'!I$3:I$84,M7)+COUNTIF(I$3:I$83,M7)</f>
        <v>4</v>
      </c>
      <c r="O7" s="196">
        <f t="shared" si="0"/>
        <v>7</v>
      </c>
      <c r="P7" s="196"/>
      <c r="Q7" s="196">
        <v>-26</v>
      </c>
      <c r="R7" s="243"/>
      <c r="S7" s="12" t="s">
        <v>124</v>
      </c>
      <c r="T7" s="190">
        <f t="shared" si="2"/>
        <v>4</v>
      </c>
      <c r="U7" s="190">
        <f t="shared" si="3"/>
        <v>2</v>
      </c>
      <c r="V7" s="190">
        <f t="shared" si="4"/>
        <v>2</v>
      </c>
    </row>
    <row r="8" spans="1:22" x14ac:dyDescent="0.3">
      <c r="A8" s="109">
        <v>6</v>
      </c>
      <c r="B8" s="109"/>
      <c r="C8" s="111" t="s">
        <v>2</v>
      </c>
      <c r="D8" s="109"/>
      <c r="E8" s="194" t="s">
        <v>227</v>
      </c>
      <c r="F8" s="112" t="s">
        <v>124</v>
      </c>
      <c r="G8" s="194">
        <v>25</v>
      </c>
      <c r="H8" s="109">
        <v>14</v>
      </c>
      <c r="I8" s="194" t="s">
        <v>227</v>
      </c>
      <c r="J8" s="66">
        <f t="shared" si="1"/>
        <v>11</v>
      </c>
      <c r="K8" s="64"/>
      <c r="L8" s="136" t="s">
        <v>7</v>
      </c>
      <c r="M8" s="197" t="s">
        <v>226</v>
      </c>
      <c r="N8" s="108">
        <f>COUNTIF('Night ONE'!I$3:I$56,M8)+COUNTIF('NIGHT TWO'!I$3:I$84,M8)+COUNTIF(I$3:I$83,M8)</f>
        <v>7</v>
      </c>
      <c r="O8" s="196">
        <f t="shared" si="0"/>
        <v>4</v>
      </c>
      <c r="P8" s="196"/>
      <c r="Q8" s="196">
        <v>44</v>
      </c>
      <c r="R8" s="243"/>
      <c r="S8" s="12" t="s">
        <v>225</v>
      </c>
      <c r="T8" s="190">
        <f t="shared" si="2"/>
        <v>4</v>
      </c>
      <c r="U8" s="190">
        <f t="shared" si="3"/>
        <v>2</v>
      </c>
      <c r="V8" s="190">
        <f t="shared" si="4"/>
        <v>2</v>
      </c>
    </row>
    <row r="9" spans="1:22" x14ac:dyDescent="0.3">
      <c r="A9" s="101">
        <v>7</v>
      </c>
      <c r="B9" s="113">
        <v>0.3125</v>
      </c>
      <c r="C9" s="114" t="s">
        <v>0</v>
      </c>
      <c r="D9" s="107"/>
      <c r="E9" s="196" t="s">
        <v>140</v>
      </c>
      <c r="F9" s="115" t="s">
        <v>225</v>
      </c>
      <c r="G9" s="198">
        <v>25</v>
      </c>
      <c r="H9" s="102">
        <v>16</v>
      </c>
      <c r="I9" s="196" t="s">
        <v>140</v>
      </c>
      <c r="J9" s="66">
        <f t="shared" si="1"/>
        <v>9</v>
      </c>
      <c r="K9" s="64"/>
      <c r="L9" s="136" t="s">
        <v>7</v>
      </c>
      <c r="M9" s="197" t="s">
        <v>122</v>
      </c>
      <c r="N9" s="108">
        <f>COUNTIF('Night ONE'!I$3:I$56,M9)+COUNTIF('NIGHT TWO'!I$3:I$84,M9)+COUNTIF(I$3:I$83,M9)</f>
        <v>4</v>
      </c>
      <c r="O9" s="196">
        <f t="shared" si="0"/>
        <v>7</v>
      </c>
      <c r="P9" s="196"/>
      <c r="Q9" s="196">
        <v>-23</v>
      </c>
      <c r="R9" s="243"/>
      <c r="S9" s="12" t="s">
        <v>136</v>
      </c>
      <c r="T9" s="190">
        <f t="shared" si="2"/>
        <v>4</v>
      </c>
      <c r="U9" s="190">
        <f t="shared" si="3"/>
        <v>2</v>
      </c>
      <c r="V9" s="190">
        <f t="shared" si="4"/>
        <v>2</v>
      </c>
    </row>
    <row r="10" spans="1:22" ht="15" thickBot="1" x14ac:dyDescent="0.35">
      <c r="A10" s="101">
        <v>8</v>
      </c>
      <c r="B10" s="101"/>
      <c r="C10" s="114" t="s">
        <v>2</v>
      </c>
      <c r="D10" s="107"/>
      <c r="E10" s="196" t="s">
        <v>133</v>
      </c>
      <c r="F10" s="115" t="s">
        <v>134</v>
      </c>
      <c r="G10" s="198">
        <v>25</v>
      </c>
      <c r="H10" s="102">
        <v>14</v>
      </c>
      <c r="I10" s="196" t="s">
        <v>133</v>
      </c>
      <c r="J10" s="66">
        <f t="shared" si="1"/>
        <v>11</v>
      </c>
      <c r="K10" s="64"/>
      <c r="L10" s="136" t="s">
        <v>7</v>
      </c>
      <c r="M10" s="237" t="s">
        <v>351</v>
      </c>
      <c r="N10" s="108">
        <f>COUNTIF('Night ONE'!I$3:I$56,M10)+COUNTIF('NIGHT TWO'!I$3:I$84,M10)+COUNTIF(I$3:I$83,M10)</f>
        <v>7</v>
      </c>
      <c r="O10" s="196">
        <f t="shared" si="0"/>
        <v>4</v>
      </c>
      <c r="P10" s="196"/>
      <c r="Q10" s="196">
        <v>45</v>
      </c>
      <c r="R10" s="243"/>
      <c r="S10" s="12" t="s">
        <v>134</v>
      </c>
      <c r="T10" s="190">
        <f t="shared" si="2"/>
        <v>4</v>
      </c>
      <c r="U10" s="190">
        <f t="shared" si="3"/>
        <v>2</v>
      </c>
      <c r="V10" s="190">
        <f t="shared" si="4"/>
        <v>2</v>
      </c>
    </row>
    <row r="11" spans="1:22" x14ac:dyDescent="0.3">
      <c r="A11" s="109">
        <v>9</v>
      </c>
      <c r="B11" s="110">
        <v>0.33333333333333331</v>
      </c>
      <c r="C11" s="111" t="s">
        <v>0</v>
      </c>
      <c r="D11" s="109"/>
      <c r="E11" s="194" t="s">
        <v>134</v>
      </c>
      <c r="F11" s="112" t="s">
        <v>137</v>
      </c>
      <c r="G11" s="194">
        <v>25</v>
      </c>
      <c r="H11" s="109">
        <v>13</v>
      </c>
      <c r="I11" s="194" t="s">
        <v>137</v>
      </c>
      <c r="J11" s="66">
        <f t="shared" si="1"/>
        <v>12</v>
      </c>
      <c r="K11" s="64"/>
      <c r="L11" s="136" t="s">
        <v>8</v>
      </c>
      <c r="M11" s="201" t="s">
        <v>125</v>
      </c>
      <c r="N11" s="108">
        <f>COUNTIF('Night ONE'!I$3:I$56,M11)+COUNTIF('NIGHT TWO'!I$3:I$84,M11)+COUNTIF(I$3:I$83,M11)</f>
        <v>4</v>
      </c>
      <c r="O11" s="196">
        <f t="shared" si="0"/>
        <v>7</v>
      </c>
      <c r="P11" s="196"/>
      <c r="Q11" s="196">
        <v>-15</v>
      </c>
      <c r="R11" s="243"/>
      <c r="S11" s="57" t="s">
        <v>137</v>
      </c>
      <c r="T11" s="190">
        <f t="shared" si="2"/>
        <v>4</v>
      </c>
      <c r="U11" s="190">
        <f t="shared" si="3"/>
        <v>2</v>
      </c>
      <c r="V11" s="190">
        <f t="shared" si="4"/>
        <v>2</v>
      </c>
    </row>
    <row r="12" spans="1:22" x14ac:dyDescent="0.3">
      <c r="A12" s="109">
        <v>10</v>
      </c>
      <c r="B12" s="109"/>
      <c r="C12" s="111" t="s">
        <v>2</v>
      </c>
      <c r="D12" s="109"/>
      <c r="E12" s="194" t="s">
        <v>125</v>
      </c>
      <c r="F12" s="112" t="s">
        <v>136</v>
      </c>
      <c r="G12" s="194">
        <v>25</v>
      </c>
      <c r="H12" s="109">
        <v>15</v>
      </c>
      <c r="I12" s="194" t="s">
        <v>125</v>
      </c>
      <c r="J12" s="66">
        <f t="shared" si="1"/>
        <v>10</v>
      </c>
      <c r="K12" s="64"/>
      <c r="L12" s="136" t="s">
        <v>8</v>
      </c>
      <c r="M12" s="201" t="s">
        <v>133</v>
      </c>
      <c r="N12" s="108">
        <f>COUNTIF('Night ONE'!I$3:I$56,M12)+COUNTIF('NIGHT TWO'!I$3:I$84,M12)+COUNTIF(I$3:I$83,M12)</f>
        <v>8</v>
      </c>
      <c r="O12" s="196">
        <f t="shared" si="0"/>
        <v>3</v>
      </c>
      <c r="P12" s="196"/>
      <c r="Q12" s="196">
        <v>13</v>
      </c>
      <c r="R12" s="243"/>
      <c r="U12" s="190"/>
      <c r="V12" s="190"/>
    </row>
    <row r="13" spans="1:22" x14ac:dyDescent="0.3">
      <c r="A13" s="101">
        <v>11</v>
      </c>
      <c r="B13" s="113">
        <v>0.35416666666666669</v>
      </c>
      <c r="C13" s="114" t="s">
        <v>0</v>
      </c>
      <c r="D13" s="107"/>
      <c r="E13" s="196" t="s">
        <v>124</v>
      </c>
      <c r="F13" s="115" t="s">
        <v>133</v>
      </c>
      <c r="G13" s="198">
        <v>25</v>
      </c>
      <c r="H13" s="102">
        <v>18</v>
      </c>
      <c r="I13" s="196" t="s">
        <v>133</v>
      </c>
      <c r="J13" s="66">
        <f t="shared" si="1"/>
        <v>7</v>
      </c>
      <c r="K13" s="64"/>
      <c r="L13" s="136" t="s">
        <v>8</v>
      </c>
      <c r="M13" s="201" t="s">
        <v>132</v>
      </c>
      <c r="N13" s="108">
        <f>COUNTIF('Night ONE'!I$3:I$56,M13)+COUNTIF('NIGHT TWO'!I$3:I$84,M13)+COUNTIF(I$3:I$83,M13)</f>
        <v>5</v>
      </c>
      <c r="O13" s="196">
        <f t="shared" si="0"/>
        <v>6</v>
      </c>
      <c r="P13" s="196"/>
      <c r="Q13" s="196">
        <v>-23</v>
      </c>
      <c r="R13" s="243"/>
      <c r="U13" s="190"/>
      <c r="V13" s="190"/>
    </row>
    <row r="14" spans="1:22" x14ac:dyDescent="0.3">
      <c r="A14" s="101">
        <v>12</v>
      </c>
      <c r="B14" s="101"/>
      <c r="C14" s="114" t="s">
        <v>2</v>
      </c>
      <c r="D14" s="107"/>
      <c r="E14" s="196" t="s">
        <v>225</v>
      </c>
      <c r="F14" s="115" t="s">
        <v>227</v>
      </c>
      <c r="G14" s="198">
        <v>25</v>
      </c>
      <c r="H14" s="102">
        <v>22</v>
      </c>
      <c r="I14" s="115" t="s">
        <v>227</v>
      </c>
      <c r="J14" s="66">
        <f t="shared" si="1"/>
        <v>3</v>
      </c>
      <c r="K14" s="64"/>
      <c r="L14" s="136" t="s">
        <v>8</v>
      </c>
      <c r="M14" s="201" t="s">
        <v>142</v>
      </c>
      <c r="N14" s="108">
        <f>COUNTIF('Night ONE'!I$3:I$56,M14)+COUNTIF('NIGHT TWO'!I$3:I$84,M14)+COUNTIF(I$3:I$83,M14)</f>
        <v>9</v>
      </c>
      <c r="O14" s="196">
        <f t="shared" si="0"/>
        <v>2</v>
      </c>
      <c r="P14" s="196"/>
      <c r="Q14" s="196">
        <v>64</v>
      </c>
      <c r="R14" s="243"/>
      <c r="U14" s="190"/>
      <c r="V14" s="190"/>
    </row>
    <row r="15" spans="1:22" x14ac:dyDescent="0.3">
      <c r="A15" s="109">
        <v>13</v>
      </c>
      <c r="B15" s="110">
        <v>0.375</v>
      </c>
      <c r="C15" s="111" t="s">
        <v>0</v>
      </c>
      <c r="D15" s="109"/>
      <c r="E15" s="194" t="s">
        <v>134</v>
      </c>
      <c r="F15" s="112" t="s">
        <v>140</v>
      </c>
      <c r="G15" s="194">
        <v>25</v>
      </c>
      <c r="H15" s="109">
        <v>11</v>
      </c>
      <c r="I15" s="194" t="s">
        <v>140</v>
      </c>
      <c r="J15" s="66">
        <f t="shared" si="1"/>
        <v>14</v>
      </c>
      <c r="K15" s="64"/>
      <c r="L15" s="136" t="s">
        <v>8</v>
      </c>
      <c r="M15" s="201" t="s">
        <v>138</v>
      </c>
      <c r="N15" s="108">
        <f>COUNTIF('Night ONE'!I$3:I$56,M15)+COUNTIF('NIGHT TWO'!I$3:I$84,M15)+COUNTIF(I$3:I$83,M15)</f>
        <v>3</v>
      </c>
      <c r="O15" s="196">
        <f t="shared" si="0"/>
        <v>8</v>
      </c>
      <c r="P15" s="196"/>
      <c r="Q15" s="196">
        <v>-33</v>
      </c>
      <c r="R15" s="243"/>
      <c r="U15" s="190"/>
      <c r="V15" s="190"/>
    </row>
    <row r="16" spans="1:22" x14ac:dyDescent="0.3">
      <c r="A16" s="109">
        <v>14</v>
      </c>
      <c r="B16" s="109"/>
      <c r="C16" s="111" t="s">
        <v>2</v>
      </c>
      <c r="D16" s="109"/>
      <c r="E16" s="194" t="s">
        <v>136</v>
      </c>
      <c r="F16" s="112" t="s">
        <v>137</v>
      </c>
      <c r="G16" s="194">
        <v>25</v>
      </c>
      <c r="H16" s="109">
        <v>16</v>
      </c>
      <c r="I16" s="194" t="s">
        <v>136</v>
      </c>
      <c r="J16" s="66">
        <f t="shared" si="1"/>
        <v>9</v>
      </c>
      <c r="K16" s="64"/>
      <c r="L16" s="136" t="s">
        <v>8</v>
      </c>
      <c r="M16" s="236" t="s">
        <v>382</v>
      </c>
      <c r="N16" s="108">
        <f>COUNTIF('Night ONE'!I$3:I$56,M16)+COUNTIF('NIGHT TWO'!I$3:I$84,M16)+COUNTIF(I$3:I$83,M16)</f>
        <v>3</v>
      </c>
      <c r="O16" s="196">
        <f t="shared" si="0"/>
        <v>8</v>
      </c>
      <c r="P16" s="196"/>
      <c r="Q16" s="196">
        <v>-39</v>
      </c>
      <c r="R16" s="243"/>
      <c r="U16" s="190"/>
      <c r="V16" s="190"/>
    </row>
    <row r="17" spans="1:22" x14ac:dyDescent="0.3">
      <c r="A17" s="101">
        <v>15</v>
      </c>
      <c r="B17" s="113">
        <v>0.39583333333333331</v>
      </c>
      <c r="C17" s="114" t="s">
        <v>0</v>
      </c>
      <c r="D17" s="107"/>
      <c r="E17" s="196" t="s">
        <v>133</v>
      </c>
      <c r="F17" s="115" t="s">
        <v>225</v>
      </c>
      <c r="G17" s="198">
        <v>27</v>
      </c>
      <c r="H17" s="102">
        <v>25</v>
      </c>
      <c r="I17" s="196" t="s">
        <v>133</v>
      </c>
      <c r="J17" s="66">
        <f t="shared" si="1"/>
        <v>2</v>
      </c>
      <c r="K17" s="64"/>
      <c r="L17" s="136" t="s">
        <v>8</v>
      </c>
      <c r="M17" s="201" t="s">
        <v>517</v>
      </c>
      <c r="N17" s="108">
        <f>COUNTIF('Night ONE'!I$3:I$56,M17)+COUNTIF('NIGHT TWO'!I$3:I$84,M17)+COUNTIF(I$3:I$83,M17)</f>
        <v>5</v>
      </c>
      <c r="O17" s="196">
        <f t="shared" si="0"/>
        <v>6</v>
      </c>
      <c r="P17" s="196"/>
      <c r="Q17" s="196">
        <v>-6</v>
      </c>
      <c r="R17" s="243"/>
      <c r="U17" s="190"/>
      <c r="V17" s="190"/>
    </row>
    <row r="18" spans="1:22" ht="15" thickBot="1" x14ac:dyDescent="0.35">
      <c r="A18" s="101">
        <v>16</v>
      </c>
      <c r="B18" s="101"/>
      <c r="C18" s="114" t="s">
        <v>2</v>
      </c>
      <c r="D18" s="107"/>
      <c r="E18" s="196" t="s">
        <v>125</v>
      </c>
      <c r="F18" s="115" t="s">
        <v>124</v>
      </c>
      <c r="G18" s="198">
        <v>25</v>
      </c>
      <c r="H18" s="102">
        <v>21</v>
      </c>
      <c r="I18" s="196" t="s">
        <v>125</v>
      </c>
      <c r="J18" s="66">
        <f t="shared" si="1"/>
        <v>4</v>
      </c>
      <c r="K18" s="64"/>
      <c r="L18" s="136" t="s">
        <v>8</v>
      </c>
      <c r="M18" s="238" t="s">
        <v>514</v>
      </c>
      <c r="N18" s="108">
        <f>COUNTIF('Night ONE'!I$3:I$56,M18)+COUNTIF('NIGHT TWO'!I$3:I$84,M18)+COUNTIF(I$3:I$83,M18)</f>
        <v>8</v>
      </c>
      <c r="O18" s="196">
        <f t="shared" si="0"/>
        <v>3</v>
      </c>
      <c r="P18" s="196"/>
      <c r="Q18" s="196">
        <v>34</v>
      </c>
      <c r="R18" s="243"/>
      <c r="U18" s="190"/>
      <c r="V18" s="190"/>
    </row>
    <row r="19" spans="1:22" x14ac:dyDescent="0.3">
      <c r="A19" s="194">
        <v>17</v>
      </c>
      <c r="B19" s="195">
        <v>0.41666666666666669</v>
      </c>
      <c r="C19" s="184" t="s">
        <v>0</v>
      </c>
      <c r="D19" s="194"/>
      <c r="E19" s="194" t="s">
        <v>136</v>
      </c>
      <c r="F19" s="112" t="s">
        <v>227</v>
      </c>
      <c r="G19" s="194">
        <v>25</v>
      </c>
      <c r="H19" s="194">
        <v>18</v>
      </c>
      <c r="I19" s="194" t="s">
        <v>227</v>
      </c>
      <c r="J19" s="192">
        <f t="shared" ref="J19:J20" si="5">G19-H19</f>
        <v>7</v>
      </c>
      <c r="K19" s="64"/>
      <c r="L19" s="136" t="s">
        <v>9</v>
      </c>
      <c r="M19" s="254" t="s">
        <v>124</v>
      </c>
      <c r="N19" s="108">
        <f>COUNTIF('Night ONE'!I$3:I$56,M19)+COUNTIF('NIGHT TWO'!I$3:I$84,M19)+COUNTIF(I$3:I$83,M19)</f>
        <v>2</v>
      </c>
      <c r="O19" s="196">
        <f t="shared" si="0"/>
        <v>9</v>
      </c>
      <c r="P19" s="196"/>
      <c r="Q19" s="196">
        <v>-67</v>
      </c>
      <c r="R19" s="243"/>
      <c r="U19" s="190"/>
      <c r="V19" s="190"/>
    </row>
    <row r="20" spans="1:22" x14ac:dyDescent="0.3">
      <c r="A20" s="194">
        <v>18</v>
      </c>
      <c r="B20" s="194"/>
      <c r="C20" s="184" t="s">
        <v>2</v>
      </c>
      <c r="D20" s="194"/>
      <c r="E20" s="194" t="s">
        <v>137</v>
      </c>
      <c r="F20" s="112" t="s">
        <v>140</v>
      </c>
      <c r="G20" s="194">
        <v>25</v>
      </c>
      <c r="H20" s="194">
        <v>19</v>
      </c>
      <c r="I20" s="194" t="s">
        <v>140</v>
      </c>
      <c r="J20" s="192">
        <f t="shared" si="5"/>
        <v>6</v>
      </c>
      <c r="K20" s="64"/>
      <c r="L20" s="136" t="s">
        <v>9</v>
      </c>
      <c r="M20" s="175" t="s">
        <v>225</v>
      </c>
      <c r="N20" s="108">
        <f>COUNTIF('Night ONE'!I$3:I$56,M20)+COUNTIF('NIGHT TWO'!I$3:I$84,M20)+COUNTIF(I$3:I$83,M20)</f>
        <v>5</v>
      </c>
      <c r="O20" s="196">
        <f t="shared" si="0"/>
        <v>6</v>
      </c>
      <c r="P20" s="196"/>
      <c r="Q20" s="196">
        <v>6</v>
      </c>
      <c r="R20" s="243"/>
      <c r="U20" s="190"/>
      <c r="V20" s="190"/>
    </row>
    <row r="21" spans="1:22" x14ac:dyDescent="0.3">
      <c r="C21" s="16"/>
      <c r="K21" s="64"/>
      <c r="L21" s="136" t="s">
        <v>9</v>
      </c>
      <c r="M21" s="175" t="s">
        <v>135</v>
      </c>
      <c r="N21" s="108">
        <f>COUNTIF('Night ONE'!I$3:I$56,M21)+COUNTIF('NIGHT TWO'!I$3:I$84,M21)+COUNTIF(I$3:I$83,M21)</f>
        <v>6</v>
      </c>
      <c r="O21" s="196">
        <f t="shared" si="0"/>
        <v>5</v>
      </c>
      <c r="P21" s="196"/>
      <c r="Q21" s="196">
        <v>22</v>
      </c>
      <c r="R21" s="243"/>
      <c r="U21" s="190"/>
      <c r="V21" s="190"/>
    </row>
    <row r="22" spans="1:22" ht="21" x14ac:dyDescent="0.4">
      <c r="A22" s="82" t="s">
        <v>220</v>
      </c>
      <c r="C22" s="16"/>
      <c r="F22" s="12"/>
      <c r="G22" s="315" t="s">
        <v>161</v>
      </c>
      <c r="H22" s="315"/>
      <c r="K22" s="64"/>
      <c r="L22" s="136" t="s">
        <v>9</v>
      </c>
      <c r="M22" s="175" t="s">
        <v>349</v>
      </c>
      <c r="N22" s="108">
        <f>COUNTIF('Night ONE'!I$3:I$56,M22)+COUNTIF('NIGHT TWO'!I$3:I$84,M22)+COUNTIF(I$3:I$83,M22)</f>
        <v>6</v>
      </c>
      <c r="O22" s="196">
        <f t="shared" si="0"/>
        <v>5</v>
      </c>
      <c r="P22" s="196"/>
      <c r="Q22" s="196">
        <v>-26</v>
      </c>
      <c r="R22" s="243"/>
      <c r="U22" s="190"/>
      <c r="V22" s="190"/>
    </row>
    <row r="23" spans="1:22" x14ac:dyDescent="0.3">
      <c r="C23" s="16"/>
      <c r="E23" s="51" t="s">
        <v>150</v>
      </c>
      <c r="F23" s="51" t="s">
        <v>151</v>
      </c>
      <c r="G23" s="96" t="s">
        <v>162</v>
      </c>
      <c r="H23" s="96" t="s">
        <v>163</v>
      </c>
      <c r="I23" s="94" t="s">
        <v>164</v>
      </c>
      <c r="J23" s="95" t="s">
        <v>165</v>
      </c>
      <c r="K23" s="64"/>
      <c r="L23" s="136" t="s">
        <v>9</v>
      </c>
      <c r="M23" s="175" t="s">
        <v>137</v>
      </c>
      <c r="N23" s="108">
        <f>COUNTIF('Night ONE'!I$3:I$56,M23)+COUNTIF('NIGHT TWO'!I$3:I$84,M23)+COUNTIF(I$3:I$83,M23)</f>
        <v>3</v>
      </c>
      <c r="O23" s="196">
        <f t="shared" si="0"/>
        <v>8</v>
      </c>
      <c r="P23" s="196"/>
      <c r="Q23" s="196">
        <v>-16</v>
      </c>
      <c r="R23" s="243"/>
      <c r="S23" s="4" t="s">
        <v>147</v>
      </c>
      <c r="T23" s="4" t="s">
        <v>543</v>
      </c>
      <c r="U23" s="4" t="s">
        <v>499</v>
      </c>
      <c r="V23" s="4" t="s">
        <v>544</v>
      </c>
    </row>
    <row r="24" spans="1:22" x14ac:dyDescent="0.3">
      <c r="A24" s="194">
        <v>1</v>
      </c>
      <c r="B24" s="195">
        <v>0.25</v>
      </c>
      <c r="C24" s="184" t="s">
        <v>1</v>
      </c>
      <c r="D24" s="194"/>
      <c r="E24" s="194" t="s">
        <v>521</v>
      </c>
      <c r="F24" s="112" t="s">
        <v>132</v>
      </c>
      <c r="G24" s="194">
        <v>25</v>
      </c>
      <c r="H24" s="194">
        <v>6</v>
      </c>
      <c r="I24" s="194" t="s">
        <v>521</v>
      </c>
      <c r="J24" s="192">
        <f>G24-H24</f>
        <v>19</v>
      </c>
      <c r="K24" s="64"/>
      <c r="L24" s="136" t="s">
        <v>9</v>
      </c>
      <c r="M24" s="175" t="s">
        <v>145</v>
      </c>
      <c r="N24" s="108">
        <f>COUNTIF('Night ONE'!I$3:I$56,M24)+COUNTIF('NIGHT TWO'!I$3:I$84,M24)+COUNTIF(I$3:I$83,M24)</f>
        <v>9</v>
      </c>
      <c r="O24" s="196">
        <f t="shared" si="0"/>
        <v>2</v>
      </c>
      <c r="P24" s="196"/>
      <c r="Q24" s="196">
        <v>64</v>
      </c>
      <c r="R24" s="243"/>
      <c r="S24" s="192" t="s">
        <v>521</v>
      </c>
      <c r="T24" s="190">
        <f>COUNTIF(E$24:F$41,$S24)</f>
        <v>4</v>
      </c>
      <c r="U24" s="190">
        <f>COUNTIF(E$24:E$41,$S24)</f>
        <v>2</v>
      </c>
      <c r="V24" s="190">
        <f t="shared" ref="V24:V32" si="6">COUNTIFS(F$24:F$41,$S24,C$24:C$41,"court 2")+COUNTIFS(E$24:E$41,$S24,C$24:C$41,"court 2")</f>
        <v>2</v>
      </c>
    </row>
    <row r="25" spans="1:22" x14ac:dyDescent="0.3">
      <c r="A25" s="194">
        <v>2</v>
      </c>
      <c r="B25" s="194"/>
      <c r="C25" s="184" t="s">
        <v>3</v>
      </c>
      <c r="D25" s="194"/>
      <c r="E25" s="194" t="s">
        <v>130</v>
      </c>
      <c r="F25" s="112" t="s">
        <v>142</v>
      </c>
      <c r="G25" s="194">
        <v>25</v>
      </c>
      <c r="H25" s="194">
        <v>14</v>
      </c>
      <c r="I25" s="194" t="s">
        <v>130</v>
      </c>
      <c r="J25" s="192">
        <f t="shared" ref="J25:J41" si="7">G25-H25</f>
        <v>11</v>
      </c>
      <c r="K25" s="64"/>
      <c r="L25" s="136" t="s">
        <v>9</v>
      </c>
      <c r="M25" s="175" t="s">
        <v>212</v>
      </c>
      <c r="N25" s="108">
        <f>COUNTIF('Night ONE'!I$3:I$56,M25)+COUNTIF('NIGHT TWO'!I$3:I$84,M25)+COUNTIF(I$3:I$83,M25)</f>
        <v>7</v>
      </c>
      <c r="O25" s="196">
        <f t="shared" si="0"/>
        <v>4</v>
      </c>
      <c r="P25" s="196"/>
      <c r="Q25" s="196">
        <v>22</v>
      </c>
      <c r="R25" s="243"/>
      <c r="S25" s="192" t="s">
        <v>130</v>
      </c>
      <c r="T25" s="190">
        <f t="shared" ref="T25:T32" si="8">COUNTIF(E$24:F$41,$S25)</f>
        <v>4</v>
      </c>
      <c r="U25" s="190">
        <f t="shared" ref="U25:U32" si="9">COUNTIF(E$24:E$41,$S25)</f>
        <v>2</v>
      </c>
      <c r="V25" s="190">
        <f t="shared" si="6"/>
        <v>2</v>
      </c>
    </row>
    <row r="26" spans="1:22" x14ac:dyDescent="0.3">
      <c r="A26" s="198">
        <v>3</v>
      </c>
      <c r="B26" s="199">
        <v>0.27083333333333331</v>
      </c>
      <c r="C26" s="200" t="s">
        <v>1</v>
      </c>
      <c r="D26" s="107"/>
      <c r="E26" s="196" t="s">
        <v>207</v>
      </c>
      <c r="F26" s="115" t="s">
        <v>135</v>
      </c>
      <c r="G26" s="198">
        <v>25</v>
      </c>
      <c r="H26" s="198">
        <v>16</v>
      </c>
      <c r="I26" s="115" t="s">
        <v>135</v>
      </c>
      <c r="J26" s="192">
        <f t="shared" si="7"/>
        <v>9</v>
      </c>
      <c r="K26" s="64"/>
      <c r="L26" s="136" t="s">
        <v>9</v>
      </c>
      <c r="M26" s="175" t="s">
        <v>553</v>
      </c>
      <c r="N26" s="108">
        <f>COUNTIF('Night ONE'!I$3:I$56,M26)+COUNTIF('NIGHT TWO'!I$3:I$84,M26)+COUNTIF(I$3:I$83,M26)</f>
        <v>3</v>
      </c>
      <c r="O26" s="196">
        <f t="shared" si="0"/>
        <v>8</v>
      </c>
      <c r="P26" s="196"/>
      <c r="Q26" s="196">
        <v>-45</v>
      </c>
      <c r="R26" s="243"/>
      <c r="S26" s="192" t="s">
        <v>132</v>
      </c>
      <c r="T26" s="190">
        <f t="shared" si="8"/>
        <v>4</v>
      </c>
      <c r="U26" s="190">
        <f t="shared" si="9"/>
        <v>2</v>
      </c>
      <c r="V26" s="190">
        <f t="shared" si="6"/>
        <v>2</v>
      </c>
    </row>
    <row r="27" spans="1:22" x14ac:dyDescent="0.3">
      <c r="A27" s="198">
        <v>4</v>
      </c>
      <c r="B27" s="198"/>
      <c r="C27" s="200" t="s">
        <v>3</v>
      </c>
      <c r="D27" s="107"/>
      <c r="E27" s="196" t="s">
        <v>131</v>
      </c>
      <c r="F27" s="115" t="s">
        <v>349</v>
      </c>
      <c r="G27" s="198">
        <v>25</v>
      </c>
      <c r="H27" s="198">
        <v>19</v>
      </c>
      <c r="I27" s="115" t="s">
        <v>349</v>
      </c>
      <c r="J27" s="192">
        <f t="shared" si="7"/>
        <v>6</v>
      </c>
      <c r="K27" s="64"/>
      <c r="L27" s="136" t="s">
        <v>9</v>
      </c>
      <c r="M27" s="175" t="s">
        <v>215</v>
      </c>
      <c r="N27" s="108">
        <f>COUNTIF('Night ONE'!I$3:I$56,M27)+COUNTIF('NIGHT TWO'!I$3:I$84,M27)+COUNTIF(I$3:I$83,M27)</f>
        <v>8</v>
      </c>
      <c r="O27" s="196">
        <f t="shared" si="0"/>
        <v>3</v>
      </c>
      <c r="P27" s="196"/>
      <c r="Q27" s="196">
        <v>70</v>
      </c>
      <c r="R27" s="243"/>
      <c r="S27" s="192" t="s">
        <v>142</v>
      </c>
      <c r="T27" s="190">
        <f t="shared" si="8"/>
        <v>4</v>
      </c>
      <c r="U27" s="190">
        <f t="shared" si="9"/>
        <v>2</v>
      </c>
      <c r="V27" s="190">
        <f t="shared" si="6"/>
        <v>2</v>
      </c>
    </row>
    <row r="28" spans="1:22" ht="15" thickBot="1" x14ac:dyDescent="0.35">
      <c r="A28" s="194">
        <v>5</v>
      </c>
      <c r="B28" s="195">
        <v>0.29166666666666669</v>
      </c>
      <c r="C28" s="184" t="s">
        <v>1</v>
      </c>
      <c r="D28" s="194"/>
      <c r="E28" s="194" t="s">
        <v>129</v>
      </c>
      <c r="F28" s="112" t="s">
        <v>130</v>
      </c>
      <c r="G28" s="194">
        <v>25</v>
      </c>
      <c r="H28" s="194">
        <v>18</v>
      </c>
      <c r="I28" s="194" t="s">
        <v>130</v>
      </c>
      <c r="J28" s="192">
        <f t="shared" si="7"/>
        <v>7</v>
      </c>
      <c r="K28" s="64"/>
      <c r="L28" s="136" t="s">
        <v>9</v>
      </c>
      <c r="M28" s="282" t="s">
        <v>144</v>
      </c>
      <c r="N28" s="108">
        <f>COUNTIF('Night ONE'!I$3:I$56,M28)+COUNTIF('NIGHT TWO'!I$3:I$84,M28)+COUNTIF(I$3:I$83,M28)</f>
        <v>6</v>
      </c>
      <c r="O28" s="196">
        <f t="shared" si="0"/>
        <v>5</v>
      </c>
      <c r="P28" s="196"/>
      <c r="Q28" s="196">
        <v>6</v>
      </c>
      <c r="R28" s="243"/>
      <c r="S28" s="75" t="s">
        <v>135</v>
      </c>
      <c r="T28" s="190">
        <f t="shared" si="8"/>
        <v>4</v>
      </c>
      <c r="U28" s="190">
        <f t="shared" si="9"/>
        <v>2</v>
      </c>
      <c r="V28" s="190">
        <f t="shared" si="6"/>
        <v>2</v>
      </c>
    </row>
    <row r="29" spans="1:22" x14ac:dyDescent="0.3">
      <c r="A29" s="194">
        <v>6</v>
      </c>
      <c r="B29" s="194"/>
      <c r="C29" s="184" t="s">
        <v>3</v>
      </c>
      <c r="D29" s="194"/>
      <c r="E29" s="194" t="s">
        <v>135</v>
      </c>
      <c r="F29" s="112" t="s">
        <v>521</v>
      </c>
      <c r="G29" s="194">
        <v>25</v>
      </c>
      <c r="H29" s="194">
        <v>17</v>
      </c>
      <c r="I29" s="194" t="s">
        <v>521</v>
      </c>
      <c r="J29" s="192">
        <f t="shared" si="7"/>
        <v>8</v>
      </c>
      <c r="K29" s="64"/>
      <c r="L29" s="136" t="s">
        <v>10</v>
      </c>
      <c r="M29" s="204" t="s">
        <v>136</v>
      </c>
      <c r="N29" s="108">
        <f>COUNTIF('Night ONE'!I$3:I$56,M29)+COUNTIF('NIGHT TWO'!I$3:I$84,M29)+COUNTIF(I$3:I$83,M29)</f>
        <v>9</v>
      </c>
      <c r="O29" s="196">
        <f t="shared" si="0"/>
        <v>2</v>
      </c>
      <c r="P29" s="196"/>
      <c r="Q29" s="196">
        <v>65</v>
      </c>
      <c r="R29" s="243"/>
      <c r="S29" s="75" t="s">
        <v>349</v>
      </c>
      <c r="T29" s="190">
        <f t="shared" si="8"/>
        <v>4</v>
      </c>
      <c r="U29" s="190">
        <f t="shared" si="9"/>
        <v>2</v>
      </c>
      <c r="V29" s="190">
        <f t="shared" si="6"/>
        <v>3</v>
      </c>
    </row>
    <row r="30" spans="1:22" x14ac:dyDescent="0.3">
      <c r="A30" s="198">
        <v>7</v>
      </c>
      <c r="B30" s="199">
        <v>0.3125</v>
      </c>
      <c r="C30" s="200" t="s">
        <v>1</v>
      </c>
      <c r="D30" s="107"/>
      <c r="E30" s="196" t="s">
        <v>142</v>
      </c>
      <c r="F30" s="115" t="s">
        <v>349</v>
      </c>
      <c r="G30" s="198">
        <v>25</v>
      </c>
      <c r="H30" s="196">
        <v>22</v>
      </c>
      <c r="I30" s="115" t="s">
        <v>349</v>
      </c>
      <c r="J30" s="192">
        <f t="shared" si="7"/>
        <v>3</v>
      </c>
      <c r="K30" s="64"/>
      <c r="L30" s="136" t="s">
        <v>10</v>
      </c>
      <c r="M30" s="203" t="s">
        <v>134</v>
      </c>
      <c r="N30" s="108">
        <f>COUNTIF('Night ONE'!I$3:I$56,M30)+COUNTIF('NIGHT TWO'!I$3:I$84,M30)+COUNTIF(I$3:I$83,M30)</f>
        <v>2</v>
      </c>
      <c r="O30" s="196">
        <f t="shared" si="0"/>
        <v>9</v>
      </c>
      <c r="P30" s="196"/>
      <c r="Q30" s="196">
        <v>-78</v>
      </c>
      <c r="R30" s="243"/>
      <c r="S30" s="75" t="s">
        <v>207</v>
      </c>
      <c r="T30" s="190">
        <f t="shared" si="8"/>
        <v>4</v>
      </c>
      <c r="U30" s="190">
        <f t="shared" si="9"/>
        <v>2</v>
      </c>
      <c r="V30" s="190">
        <f t="shared" si="6"/>
        <v>1</v>
      </c>
    </row>
    <row r="31" spans="1:22" x14ac:dyDescent="0.3">
      <c r="A31" s="198">
        <v>8</v>
      </c>
      <c r="B31" s="198"/>
      <c r="C31" s="200" t="s">
        <v>3</v>
      </c>
      <c r="D31" s="107"/>
      <c r="E31" s="196" t="s">
        <v>132</v>
      </c>
      <c r="F31" s="115" t="s">
        <v>207</v>
      </c>
      <c r="G31" s="198">
        <v>25</v>
      </c>
      <c r="H31" s="196">
        <v>15</v>
      </c>
      <c r="I31" s="196" t="s">
        <v>132</v>
      </c>
      <c r="J31" s="192">
        <f t="shared" si="7"/>
        <v>10</v>
      </c>
      <c r="K31" s="64"/>
      <c r="L31" s="136" t="s">
        <v>10</v>
      </c>
      <c r="M31" s="204" t="s">
        <v>207</v>
      </c>
      <c r="N31" s="108">
        <f>COUNTIF('Night ONE'!I$3:I$56,M31)+COUNTIF('NIGHT TWO'!I$3:I$84,M31)+COUNTIF(I$3:I$83,M31)</f>
        <v>3</v>
      </c>
      <c r="O31" s="196">
        <f t="shared" si="0"/>
        <v>8</v>
      </c>
      <c r="P31" s="196"/>
      <c r="Q31" s="196">
        <v>-80</v>
      </c>
      <c r="R31" s="243"/>
      <c r="S31" s="75" t="s">
        <v>131</v>
      </c>
      <c r="T31" s="190">
        <f t="shared" si="8"/>
        <v>4</v>
      </c>
      <c r="U31" s="190">
        <f t="shared" si="9"/>
        <v>2</v>
      </c>
      <c r="V31" s="190">
        <f t="shared" si="6"/>
        <v>2</v>
      </c>
    </row>
    <row r="32" spans="1:22" x14ac:dyDescent="0.3">
      <c r="A32" s="194">
        <v>9</v>
      </c>
      <c r="B32" s="195">
        <v>0.33333333333333331</v>
      </c>
      <c r="C32" s="184" t="s">
        <v>1</v>
      </c>
      <c r="D32" s="194"/>
      <c r="E32" s="194" t="s">
        <v>131</v>
      </c>
      <c r="F32" s="112" t="s">
        <v>521</v>
      </c>
      <c r="G32" s="194">
        <v>25</v>
      </c>
      <c r="H32" s="194">
        <v>14</v>
      </c>
      <c r="I32" s="194" t="s">
        <v>521</v>
      </c>
      <c r="J32" s="192">
        <f t="shared" si="7"/>
        <v>11</v>
      </c>
      <c r="K32" s="64"/>
      <c r="L32" s="136" t="s">
        <v>10</v>
      </c>
      <c r="M32" s="203" t="s">
        <v>131</v>
      </c>
      <c r="N32" s="108">
        <f>COUNTIF('Night ONE'!I$3:I$56,M32)+COUNTIF('NIGHT TWO'!I$3:I$84,M32)+COUNTIF(I$3:I$83,M32)</f>
        <v>2</v>
      </c>
      <c r="O32" s="196">
        <f t="shared" si="0"/>
        <v>9</v>
      </c>
      <c r="P32" s="196"/>
      <c r="Q32" s="196">
        <v>-50</v>
      </c>
      <c r="R32" s="243"/>
      <c r="S32" s="57" t="s">
        <v>129</v>
      </c>
      <c r="T32" s="190">
        <f t="shared" si="8"/>
        <v>4</v>
      </c>
      <c r="U32" s="190">
        <f t="shared" si="9"/>
        <v>2</v>
      </c>
      <c r="V32" s="190">
        <f t="shared" si="6"/>
        <v>2</v>
      </c>
    </row>
    <row r="33" spans="1:22" x14ac:dyDescent="0.3">
      <c r="A33" s="194">
        <v>10</v>
      </c>
      <c r="B33" s="194"/>
      <c r="C33" s="184" t="s">
        <v>3</v>
      </c>
      <c r="D33" s="194"/>
      <c r="E33" s="194" t="s">
        <v>135</v>
      </c>
      <c r="F33" s="112" t="s">
        <v>129</v>
      </c>
      <c r="G33" s="194">
        <v>25</v>
      </c>
      <c r="H33" s="194">
        <v>10</v>
      </c>
      <c r="I33" s="194" t="s">
        <v>135</v>
      </c>
      <c r="J33" s="192">
        <f t="shared" si="7"/>
        <v>15</v>
      </c>
      <c r="K33" s="64"/>
      <c r="L33" s="136" t="s">
        <v>10</v>
      </c>
      <c r="M33" s="203" t="s">
        <v>129</v>
      </c>
      <c r="N33" s="108">
        <f>COUNTIF('Night ONE'!I$3:I$56,M33)+COUNTIF('NIGHT TWO'!I$3:I$84,M33)+COUNTIF(I$3:I$83,M33)</f>
        <v>3</v>
      </c>
      <c r="O33" s="196">
        <f t="shared" si="0"/>
        <v>8</v>
      </c>
      <c r="P33" s="196"/>
      <c r="Q33" s="196">
        <v>-55</v>
      </c>
      <c r="R33" s="243"/>
      <c r="U33" s="190"/>
      <c r="V33" s="190"/>
    </row>
    <row r="34" spans="1:22" x14ac:dyDescent="0.3">
      <c r="A34" s="198">
        <v>11</v>
      </c>
      <c r="B34" s="199">
        <v>0.35416666666666669</v>
      </c>
      <c r="C34" s="200" t="s">
        <v>1</v>
      </c>
      <c r="D34" s="107"/>
      <c r="E34" s="196" t="s">
        <v>349</v>
      </c>
      <c r="F34" s="115" t="s">
        <v>130</v>
      </c>
      <c r="G34" s="198">
        <v>25</v>
      </c>
      <c r="H34" s="196">
        <v>19</v>
      </c>
      <c r="I34" s="196" t="s">
        <v>130</v>
      </c>
      <c r="J34" s="192">
        <f t="shared" si="7"/>
        <v>6</v>
      </c>
      <c r="K34" s="64"/>
      <c r="L34" s="136" t="s">
        <v>10</v>
      </c>
      <c r="M34" s="203" t="s">
        <v>350</v>
      </c>
      <c r="N34" s="108">
        <f>COUNTIF('Night ONE'!I$3:I$56,M34)+COUNTIF('NIGHT TWO'!I$3:I$84,M34)+COUNTIF(I$3:I$83,M34)</f>
        <v>4</v>
      </c>
      <c r="O34" s="196">
        <f t="shared" si="0"/>
        <v>7</v>
      </c>
      <c r="P34" s="196"/>
      <c r="Q34" s="196">
        <v>-46</v>
      </c>
      <c r="R34" s="243"/>
      <c r="U34" s="190"/>
      <c r="V34" s="190"/>
    </row>
    <row r="35" spans="1:22" x14ac:dyDescent="0.3">
      <c r="A35" s="198">
        <v>12</v>
      </c>
      <c r="B35" s="198"/>
      <c r="C35" s="200" t="s">
        <v>3</v>
      </c>
      <c r="D35" s="107"/>
      <c r="E35" s="196" t="s">
        <v>207</v>
      </c>
      <c r="F35" s="115" t="s">
        <v>142</v>
      </c>
      <c r="G35" s="198">
        <v>25</v>
      </c>
      <c r="H35" s="196">
        <v>13</v>
      </c>
      <c r="I35" s="115" t="s">
        <v>142</v>
      </c>
      <c r="J35" s="192">
        <f t="shared" si="7"/>
        <v>12</v>
      </c>
      <c r="K35" s="64"/>
      <c r="L35" s="136" t="s">
        <v>10</v>
      </c>
      <c r="M35" s="203" t="s">
        <v>523</v>
      </c>
      <c r="N35" s="108">
        <f>COUNTIF('Night ONE'!I$3:I$56,M35)+COUNTIF('NIGHT TWO'!I$3:I$84,M35)+COUNTIF(I$3:I$83,M35)</f>
        <v>8</v>
      </c>
      <c r="O35" s="196">
        <f t="shared" ref="O35:O38" si="10">11-N35</f>
        <v>3</v>
      </c>
      <c r="P35" s="196"/>
      <c r="Q35" s="196">
        <v>53</v>
      </c>
      <c r="R35" s="243"/>
      <c r="U35" s="190"/>
      <c r="V35" s="190"/>
    </row>
    <row r="36" spans="1:22" x14ac:dyDescent="0.3">
      <c r="A36" s="194">
        <v>13</v>
      </c>
      <c r="B36" s="195">
        <v>0.375</v>
      </c>
      <c r="C36" s="184" t="s">
        <v>1</v>
      </c>
      <c r="D36" s="194"/>
      <c r="E36" s="194" t="s">
        <v>132</v>
      </c>
      <c r="F36" s="112" t="s">
        <v>135</v>
      </c>
      <c r="G36" s="194">
        <v>26</v>
      </c>
      <c r="H36" s="194">
        <v>24</v>
      </c>
      <c r="I36" s="112" t="s">
        <v>135</v>
      </c>
      <c r="J36" s="192">
        <f t="shared" si="7"/>
        <v>2</v>
      </c>
      <c r="K36" s="64"/>
      <c r="L36" s="136" t="s">
        <v>10</v>
      </c>
      <c r="M36" s="203" t="s">
        <v>548</v>
      </c>
      <c r="N36" s="108">
        <f>COUNTIF('Night ONE'!I$3:I$56,M36)+COUNTIF('NIGHT TWO'!I$3:I$84,M36)+COUNTIF(I$3:I$83,M36)</f>
        <v>5</v>
      </c>
      <c r="O36" s="196">
        <f t="shared" si="10"/>
        <v>6</v>
      </c>
      <c r="P36" s="196"/>
      <c r="Q36" s="196">
        <v>7</v>
      </c>
      <c r="R36" s="243"/>
      <c r="U36" s="190"/>
      <c r="V36" s="190"/>
    </row>
    <row r="37" spans="1:22" x14ac:dyDescent="0.3">
      <c r="A37" s="194">
        <v>14</v>
      </c>
      <c r="B37" s="194"/>
      <c r="C37" s="184" t="s">
        <v>3</v>
      </c>
      <c r="D37" s="194"/>
      <c r="E37" s="194" t="s">
        <v>130</v>
      </c>
      <c r="F37" s="112" t="s">
        <v>131</v>
      </c>
      <c r="G37" s="194">
        <v>25</v>
      </c>
      <c r="H37" s="194">
        <v>20</v>
      </c>
      <c r="I37" s="112" t="s">
        <v>131</v>
      </c>
      <c r="J37" s="192">
        <f t="shared" si="7"/>
        <v>5</v>
      </c>
      <c r="L37" s="136" t="s">
        <v>10</v>
      </c>
      <c r="M37" s="203" t="s">
        <v>141</v>
      </c>
      <c r="N37" s="108">
        <f>COUNTIF('Night ONE'!I$3:I$56,M37)+COUNTIF('NIGHT TWO'!I$3:I$84,M37)+COUNTIF(I$3:I$83,M37)</f>
        <v>4</v>
      </c>
      <c r="O37" s="196">
        <f t="shared" si="10"/>
        <v>7</v>
      </c>
      <c r="P37" s="196"/>
      <c r="Q37" s="196">
        <v>-54</v>
      </c>
      <c r="R37" s="243"/>
      <c r="U37" s="190"/>
      <c r="V37" s="190"/>
    </row>
    <row r="38" spans="1:22" x14ac:dyDescent="0.3">
      <c r="A38" s="198">
        <v>15</v>
      </c>
      <c r="B38" s="199">
        <v>0.39583333333333331</v>
      </c>
      <c r="C38" s="200" t="s">
        <v>1</v>
      </c>
      <c r="D38" s="107"/>
      <c r="E38" s="196" t="s">
        <v>349</v>
      </c>
      <c r="F38" s="115" t="s">
        <v>129</v>
      </c>
      <c r="G38" s="198">
        <v>25</v>
      </c>
      <c r="H38" s="196">
        <v>22</v>
      </c>
      <c r="I38" s="196" t="s">
        <v>349</v>
      </c>
      <c r="J38" s="192">
        <f t="shared" si="7"/>
        <v>3</v>
      </c>
      <c r="L38" s="136" t="s">
        <v>10</v>
      </c>
      <c r="M38" s="203" t="s">
        <v>522</v>
      </c>
      <c r="N38" s="108">
        <f>COUNTIF('Night ONE'!I$3:I$56,M38)+COUNTIF('NIGHT TWO'!I$3:I$84,M38)+COUNTIF(I$3:I$83,M38)</f>
        <v>2</v>
      </c>
      <c r="O38" s="196">
        <f t="shared" si="10"/>
        <v>9</v>
      </c>
      <c r="P38" s="196"/>
      <c r="Q38" s="196">
        <v>-62</v>
      </c>
      <c r="R38" s="243"/>
      <c r="U38" s="190"/>
      <c r="V38" s="190"/>
    </row>
    <row r="39" spans="1:22" x14ac:dyDescent="0.3">
      <c r="A39" s="198">
        <v>16</v>
      </c>
      <c r="B39" s="198"/>
      <c r="C39" s="200" t="s">
        <v>3</v>
      </c>
      <c r="D39" s="107"/>
      <c r="E39" s="196" t="s">
        <v>521</v>
      </c>
      <c r="F39" s="115" t="s">
        <v>207</v>
      </c>
      <c r="G39" s="198">
        <v>25</v>
      </c>
      <c r="H39" s="196">
        <v>7</v>
      </c>
      <c r="I39" s="196" t="s">
        <v>521</v>
      </c>
      <c r="J39" s="192">
        <f t="shared" si="7"/>
        <v>18</v>
      </c>
      <c r="U39" s="190"/>
      <c r="V39" s="190"/>
    </row>
    <row r="40" spans="1:22" x14ac:dyDescent="0.3">
      <c r="A40" s="194">
        <v>17</v>
      </c>
      <c r="B40" s="195">
        <v>0.41666666666666669</v>
      </c>
      <c r="C40" s="184" t="s">
        <v>1</v>
      </c>
      <c r="D40" s="194"/>
      <c r="E40" s="194" t="s">
        <v>142</v>
      </c>
      <c r="F40" s="112" t="s">
        <v>131</v>
      </c>
      <c r="G40" s="194">
        <v>25</v>
      </c>
      <c r="H40" s="194">
        <v>15</v>
      </c>
      <c r="I40" s="194" t="s">
        <v>142</v>
      </c>
      <c r="J40" s="192">
        <f t="shared" si="7"/>
        <v>10</v>
      </c>
      <c r="U40" s="190"/>
      <c r="V40" s="190"/>
    </row>
    <row r="41" spans="1:22" x14ac:dyDescent="0.3">
      <c r="A41" s="194">
        <v>18</v>
      </c>
      <c r="B41" s="194"/>
      <c r="C41" s="184" t="s">
        <v>3</v>
      </c>
      <c r="D41" s="194"/>
      <c r="E41" s="194" t="s">
        <v>129</v>
      </c>
      <c r="F41" s="112" t="s">
        <v>132</v>
      </c>
      <c r="G41" s="194">
        <v>25</v>
      </c>
      <c r="H41" s="194">
        <v>22</v>
      </c>
      <c r="I41" s="194" t="s">
        <v>132</v>
      </c>
      <c r="J41" s="192">
        <f t="shared" si="7"/>
        <v>3</v>
      </c>
      <c r="U41" s="190"/>
      <c r="V41" s="190"/>
    </row>
    <row r="42" spans="1:22" x14ac:dyDescent="0.3">
      <c r="C42" s="16"/>
      <c r="U42" s="190"/>
      <c r="V42" s="190"/>
    </row>
    <row r="43" spans="1:22" ht="31.65" customHeight="1" x14ac:dyDescent="0.4">
      <c r="A43" s="82" t="s">
        <v>221</v>
      </c>
      <c r="C43" s="16"/>
      <c r="F43" s="12"/>
      <c r="G43" s="315" t="s">
        <v>161</v>
      </c>
      <c r="H43" s="315"/>
      <c r="U43" s="190"/>
      <c r="V43" s="190"/>
    </row>
    <row r="44" spans="1:22" x14ac:dyDescent="0.3">
      <c r="C44" s="16"/>
      <c r="E44" s="51" t="s">
        <v>150</v>
      </c>
      <c r="F44" s="51" t="s">
        <v>151</v>
      </c>
      <c r="G44" s="96" t="s">
        <v>162</v>
      </c>
      <c r="H44" s="96" t="s">
        <v>163</v>
      </c>
      <c r="I44" s="94" t="s">
        <v>164</v>
      </c>
      <c r="J44" s="95" t="s">
        <v>165</v>
      </c>
      <c r="S44" s="4" t="s">
        <v>148</v>
      </c>
      <c r="T44" s="4" t="s">
        <v>543</v>
      </c>
      <c r="U44" s="4" t="s">
        <v>499</v>
      </c>
      <c r="V44" s="4" t="s">
        <v>544</v>
      </c>
    </row>
    <row r="45" spans="1:22" x14ac:dyDescent="0.3">
      <c r="A45" s="194">
        <v>1</v>
      </c>
      <c r="B45" s="195">
        <v>0.25</v>
      </c>
      <c r="C45" s="184" t="s">
        <v>0</v>
      </c>
      <c r="D45" s="194"/>
      <c r="E45" s="194" t="s">
        <v>226</v>
      </c>
      <c r="F45" s="112" t="s">
        <v>382</v>
      </c>
      <c r="G45" s="194">
        <v>25</v>
      </c>
      <c r="H45" s="194">
        <v>11</v>
      </c>
      <c r="I45" s="194" t="s">
        <v>226</v>
      </c>
      <c r="J45" s="192">
        <f>G45-H45</f>
        <v>14</v>
      </c>
      <c r="S45" s="192" t="s">
        <v>128</v>
      </c>
      <c r="T45" s="190">
        <f t="shared" ref="T45:T53" si="11">COUNTIF(E$45:F$62,$S45)</f>
        <v>4</v>
      </c>
      <c r="U45" s="190">
        <f t="shared" ref="U45:U53" si="12">COUNTIF(E$45:E$62,$S45)</f>
        <v>2</v>
      </c>
      <c r="V45" s="190">
        <f t="shared" ref="V45:V53" si="13">COUNTIFS(F$45:F$62,$S45,C$45:C$62,"court 1")+COUNTIFS(E$45:E$62,$S45,C$45:C$62,"court 1")</f>
        <v>2</v>
      </c>
    </row>
    <row r="46" spans="1:22" x14ac:dyDescent="0.3">
      <c r="A46" s="194">
        <v>2</v>
      </c>
      <c r="B46" s="194"/>
      <c r="C46" s="184" t="s">
        <v>1</v>
      </c>
      <c r="D46" s="194"/>
      <c r="E46" s="194" t="s">
        <v>128</v>
      </c>
      <c r="F46" s="112" t="s">
        <v>138</v>
      </c>
      <c r="G46" s="194">
        <v>25</v>
      </c>
      <c r="H46" s="194">
        <v>20</v>
      </c>
      <c r="I46" s="112" t="s">
        <v>138</v>
      </c>
      <c r="J46" s="192">
        <f t="shared" ref="J46:J62" si="14">G46-H46</f>
        <v>5</v>
      </c>
      <c r="S46" s="192" t="s">
        <v>226</v>
      </c>
      <c r="T46" s="190">
        <f t="shared" si="11"/>
        <v>4</v>
      </c>
      <c r="U46" s="190">
        <f t="shared" si="12"/>
        <v>2</v>
      </c>
      <c r="V46" s="190">
        <f t="shared" si="13"/>
        <v>3</v>
      </c>
    </row>
    <row r="47" spans="1:22" x14ac:dyDescent="0.3">
      <c r="A47" s="198">
        <v>3</v>
      </c>
      <c r="B47" s="199">
        <v>0.27083333333333331</v>
      </c>
      <c r="C47" s="200" t="s">
        <v>0</v>
      </c>
      <c r="D47" s="107"/>
      <c r="E47" s="196" t="s">
        <v>523</v>
      </c>
      <c r="F47" s="115" t="s">
        <v>212</v>
      </c>
      <c r="G47" s="198">
        <v>25</v>
      </c>
      <c r="H47" s="198">
        <v>16</v>
      </c>
      <c r="I47" s="196" t="s">
        <v>523</v>
      </c>
      <c r="J47" s="192">
        <f t="shared" si="14"/>
        <v>9</v>
      </c>
      <c r="S47" s="192" t="s">
        <v>138</v>
      </c>
      <c r="T47" s="190">
        <f t="shared" si="11"/>
        <v>4</v>
      </c>
      <c r="U47" s="190">
        <f t="shared" si="12"/>
        <v>2</v>
      </c>
      <c r="V47" s="190">
        <f t="shared" si="13"/>
        <v>2</v>
      </c>
    </row>
    <row r="48" spans="1:22" x14ac:dyDescent="0.3">
      <c r="A48" s="198">
        <v>4</v>
      </c>
      <c r="B48" s="198"/>
      <c r="C48" s="200" t="s">
        <v>1</v>
      </c>
      <c r="D48" s="107"/>
      <c r="E48" s="196" t="s">
        <v>350</v>
      </c>
      <c r="F48" s="115" t="s">
        <v>144</v>
      </c>
      <c r="G48" s="198">
        <v>25</v>
      </c>
      <c r="H48" s="198">
        <v>8</v>
      </c>
      <c r="I48" s="115" t="s">
        <v>144</v>
      </c>
      <c r="J48" s="192">
        <f t="shared" si="14"/>
        <v>17</v>
      </c>
      <c r="S48" s="192" t="s">
        <v>382</v>
      </c>
      <c r="T48" s="190">
        <f t="shared" si="11"/>
        <v>4</v>
      </c>
      <c r="U48" s="190">
        <f t="shared" si="12"/>
        <v>2</v>
      </c>
      <c r="V48" s="190">
        <f t="shared" si="13"/>
        <v>1</v>
      </c>
    </row>
    <row r="49" spans="1:22" x14ac:dyDescent="0.3">
      <c r="A49" s="194">
        <v>5</v>
      </c>
      <c r="B49" s="195">
        <v>0.29166666666666669</v>
      </c>
      <c r="C49" s="184" t="s">
        <v>0</v>
      </c>
      <c r="D49" s="194"/>
      <c r="E49" s="194" t="s">
        <v>145</v>
      </c>
      <c r="F49" s="112" t="s">
        <v>128</v>
      </c>
      <c r="G49" s="194">
        <v>25</v>
      </c>
      <c r="H49" s="194">
        <v>14</v>
      </c>
      <c r="I49" s="112" t="s">
        <v>128</v>
      </c>
      <c r="J49" s="192">
        <f t="shared" si="14"/>
        <v>11</v>
      </c>
      <c r="S49" s="75" t="s">
        <v>145</v>
      </c>
      <c r="T49" s="190">
        <f t="shared" si="11"/>
        <v>4</v>
      </c>
      <c r="U49" s="190">
        <f t="shared" si="12"/>
        <v>2</v>
      </c>
      <c r="V49" s="190">
        <f t="shared" si="13"/>
        <v>2</v>
      </c>
    </row>
    <row r="50" spans="1:22" x14ac:dyDescent="0.3">
      <c r="A50" s="194">
        <v>6</v>
      </c>
      <c r="B50" s="194"/>
      <c r="C50" s="184" t="s">
        <v>1</v>
      </c>
      <c r="D50" s="194"/>
      <c r="E50" s="194" t="s">
        <v>226</v>
      </c>
      <c r="F50" s="112" t="s">
        <v>523</v>
      </c>
      <c r="G50" s="194">
        <v>25</v>
      </c>
      <c r="H50" s="194">
        <v>21</v>
      </c>
      <c r="I50" s="194" t="s">
        <v>226</v>
      </c>
      <c r="J50" s="192">
        <f t="shared" si="14"/>
        <v>4</v>
      </c>
      <c r="S50" s="75" t="s">
        <v>212</v>
      </c>
      <c r="T50" s="190">
        <f t="shared" si="11"/>
        <v>4</v>
      </c>
      <c r="U50" s="190">
        <f t="shared" si="12"/>
        <v>2</v>
      </c>
      <c r="V50" s="190">
        <f t="shared" si="13"/>
        <v>2</v>
      </c>
    </row>
    <row r="51" spans="1:22" x14ac:dyDescent="0.3">
      <c r="A51" s="198">
        <v>7</v>
      </c>
      <c r="B51" s="199">
        <v>0.3125</v>
      </c>
      <c r="C51" s="200" t="s">
        <v>0</v>
      </c>
      <c r="D51" s="107"/>
      <c r="E51" s="196" t="s">
        <v>138</v>
      </c>
      <c r="F51" s="115" t="s">
        <v>350</v>
      </c>
      <c r="G51" s="198">
        <v>25</v>
      </c>
      <c r="H51" s="196">
        <v>20</v>
      </c>
      <c r="I51" s="196" t="s">
        <v>138</v>
      </c>
      <c r="J51" s="192">
        <f t="shared" si="14"/>
        <v>5</v>
      </c>
      <c r="S51" s="190" t="s">
        <v>144</v>
      </c>
      <c r="T51" s="190">
        <f t="shared" si="11"/>
        <v>4</v>
      </c>
      <c r="U51" s="190">
        <f t="shared" si="12"/>
        <v>2</v>
      </c>
      <c r="V51" s="190">
        <f t="shared" si="13"/>
        <v>2</v>
      </c>
    </row>
    <row r="52" spans="1:22" x14ac:dyDescent="0.3">
      <c r="A52" s="198">
        <v>8</v>
      </c>
      <c r="B52" s="198"/>
      <c r="C52" s="200" t="s">
        <v>1</v>
      </c>
      <c r="D52" s="107"/>
      <c r="E52" s="196" t="s">
        <v>382</v>
      </c>
      <c r="F52" s="115" t="s">
        <v>212</v>
      </c>
      <c r="G52" s="198">
        <v>25</v>
      </c>
      <c r="H52" s="196">
        <v>18</v>
      </c>
      <c r="I52" s="196" t="s">
        <v>382</v>
      </c>
      <c r="J52" s="192">
        <f t="shared" si="14"/>
        <v>7</v>
      </c>
      <c r="S52" s="75" t="s">
        <v>350</v>
      </c>
      <c r="T52" s="190">
        <f t="shared" si="11"/>
        <v>4</v>
      </c>
      <c r="U52" s="190">
        <f t="shared" si="12"/>
        <v>2</v>
      </c>
      <c r="V52" s="190">
        <f t="shared" si="13"/>
        <v>2</v>
      </c>
    </row>
    <row r="53" spans="1:22" x14ac:dyDescent="0.3">
      <c r="A53" s="194">
        <v>9</v>
      </c>
      <c r="B53" s="195">
        <v>0.33333333333333331</v>
      </c>
      <c r="C53" s="184" t="s">
        <v>0</v>
      </c>
      <c r="D53" s="194"/>
      <c r="E53" s="194" t="s">
        <v>144</v>
      </c>
      <c r="F53" s="112" t="s">
        <v>226</v>
      </c>
      <c r="G53" s="194">
        <v>25</v>
      </c>
      <c r="H53" s="194">
        <v>12</v>
      </c>
      <c r="I53" s="194" t="s">
        <v>226</v>
      </c>
      <c r="J53" s="192">
        <f t="shared" si="14"/>
        <v>13</v>
      </c>
      <c r="S53" s="75" t="s">
        <v>523</v>
      </c>
      <c r="T53" s="190">
        <f t="shared" si="11"/>
        <v>4</v>
      </c>
      <c r="U53" s="190">
        <f t="shared" si="12"/>
        <v>2</v>
      </c>
      <c r="V53" s="190">
        <f t="shared" si="13"/>
        <v>2</v>
      </c>
    </row>
    <row r="54" spans="1:22" x14ac:dyDescent="0.3">
      <c r="A54" s="194">
        <v>10</v>
      </c>
      <c r="B54" s="194"/>
      <c r="C54" s="184" t="s">
        <v>1</v>
      </c>
      <c r="D54" s="194"/>
      <c r="E54" s="194" t="s">
        <v>382</v>
      </c>
      <c r="F54" s="112" t="s">
        <v>523</v>
      </c>
      <c r="G54" s="194">
        <v>25</v>
      </c>
      <c r="H54" s="194">
        <v>23</v>
      </c>
      <c r="I54" s="194" t="s">
        <v>523</v>
      </c>
      <c r="J54" s="192">
        <f t="shared" si="14"/>
        <v>2</v>
      </c>
      <c r="U54" s="190"/>
      <c r="V54" s="190"/>
    </row>
    <row r="55" spans="1:22" x14ac:dyDescent="0.3">
      <c r="A55" s="198">
        <v>11</v>
      </c>
      <c r="B55" s="199">
        <v>0.35416666666666669</v>
      </c>
      <c r="C55" s="200" t="s">
        <v>0</v>
      </c>
      <c r="D55" s="107"/>
      <c r="E55" s="196" t="s">
        <v>138</v>
      </c>
      <c r="F55" s="115" t="s">
        <v>145</v>
      </c>
      <c r="G55" s="198">
        <v>25</v>
      </c>
      <c r="H55" s="196">
        <v>14</v>
      </c>
      <c r="I55" s="115" t="s">
        <v>145</v>
      </c>
      <c r="J55" s="192">
        <f t="shared" si="14"/>
        <v>11</v>
      </c>
      <c r="U55" s="190"/>
      <c r="V55" s="190"/>
    </row>
    <row r="56" spans="1:22" x14ac:dyDescent="0.3">
      <c r="A56" s="198">
        <v>12</v>
      </c>
      <c r="B56" s="198"/>
      <c r="C56" s="200" t="s">
        <v>1</v>
      </c>
      <c r="D56" s="107"/>
      <c r="E56" s="196" t="s">
        <v>212</v>
      </c>
      <c r="F56" s="115" t="s">
        <v>128</v>
      </c>
      <c r="G56" s="198">
        <v>25</v>
      </c>
      <c r="H56" s="196">
        <v>21</v>
      </c>
      <c r="I56" s="196" t="s">
        <v>212</v>
      </c>
      <c r="J56" s="192">
        <f t="shared" si="14"/>
        <v>4</v>
      </c>
      <c r="U56" s="190"/>
      <c r="V56" s="190"/>
    </row>
    <row r="57" spans="1:22" x14ac:dyDescent="0.3">
      <c r="A57" s="194">
        <v>13</v>
      </c>
      <c r="B57" s="195">
        <v>0.375</v>
      </c>
      <c r="C57" s="184" t="s">
        <v>0</v>
      </c>
      <c r="D57" s="194"/>
      <c r="E57" s="194" t="s">
        <v>523</v>
      </c>
      <c r="F57" s="112" t="s">
        <v>144</v>
      </c>
      <c r="G57" s="194">
        <v>25</v>
      </c>
      <c r="H57" s="194">
        <v>14</v>
      </c>
      <c r="I57" s="194" t="s">
        <v>144</v>
      </c>
      <c r="J57" s="192">
        <f t="shared" si="14"/>
        <v>11</v>
      </c>
      <c r="U57" s="190"/>
      <c r="V57" s="190"/>
    </row>
    <row r="58" spans="1:22" x14ac:dyDescent="0.3">
      <c r="A58" s="194">
        <v>14</v>
      </c>
      <c r="B58" s="194"/>
      <c r="C58" s="184" t="s">
        <v>1</v>
      </c>
      <c r="D58" s="194"/>
      <c r="E58" s="194" t="s">
        <v>350</v>
      </c>
      <c r="F58" s="112" t="s">
        <v>145</v>
      </c>
      <c r="G58" s="194">
        <v>25</v>
      </c>
      <c r="H58" s="194">
        <v>15</v>
      </c>
      <c r="I58" s="112" t="s">
        <v>145</v>
      </c>
      <c r="J58" s="192">
        <f t="shared" si="14"/>
        <v>10</v>
      </c>
      <c r="U58" s="190"/>
      <c r="V58" s="190"/>
    </row>
    <row r="59" spans="1:22" x14ac:dyDescent="0.3">
      <c r="A59" s="198">
        <v>15</v>
      </c>
      <c r="B59" s="199">
        <v>0.39583333333333331</v>
      </c>
      <c r="C59" s="200" t="s">
        <v>0</v>
      </c>
      <c r="D59" s="107"/>
      <c r="E59" s="196" t="s">
        <v>212</v>
      </c>
      <c r="F59" s="115" t="s">
        <v>226</v>
      </c>
      <c r="G59" s="198">
        <v>25</v>
      </c>
      <c r="H59" s="196">
        <v>12</v>
      </c>
      <c r="I59" s="196" t="s">
        <v>226</v>
      </c>
      <c r="J59" s="192">
        <f t="shared" si="14"/>
        <v>13</v>
      </c>
      <c r="U59" s="190"/>
      <c r="V59" s="190"/>
    </row>
    <row r="60" spans="1:22" x14ac:dyDescent="0.3">
      <c r="A60" s="198">
        <v>16</v>
      </c>
      <c r="B60" s="198"/>
      <c r="C60" s="200" t="s">
        <v>1</v>
      </c>
      <c r="D60" s="107"/>
      <c r="E60" s="196" t="s">
        <v>145</v>
      </c>
      <c r="F60" s="115" t="s">
        <v>382</v>
      </c>
      <c r="G60" s="198">
        <v>27</v>
      </c>
      <c r="H60" s="196">
        <v>25</v>
      </c>
      <c r="I60" s="115" t="s">
        <v>145</v>
      </c>
      <c r="J60" s="192">
        <f t="shared" si="14"/>
        <v>2</v>
      </c>
      <c r="U60" s="190"/>
      <c r="V60" s="190"/>
    </row>
    <row r="61" spans="1:22" x14ac:dyDescent="0.3">
      <c r="A61" s="194">
        <v>17</v>
      </c>
      <c r="B61" s="195">
        <v>0.41666666666666669</v>
      </c>
      <c r="C61" s="184" t="s">
        <v>0</v>
      </c>
      <c r="D61" s="194"/>
      <c r="E61" s="194" t="s">
        <v>128</v>
      </c>
      <c r="F61" s="112" t="s">
        <v>350</v>
      </c>
      <c r="G61" s="194">
        <v>25</v>
      </c>
      <c r="H61" s="194">
        <v>10</v>
      </c>
      <c r="I61" s="112" t="s">
        <v>128</v>
      </c>
      <c r="J61" s="192">
        <f t="shared" si="14"/>
        <v>15</v>
      </c>
      <c r="U61" s="190"/>
      <c r="V61" s="190"/>
    </row>
    <row r="62" spans="1:22" x14ac:dyDescent="0.3">
      <c r="A62" s="194">
        <v>18</v>
      </c>
      <c r="B62" s="194"/>
      <c r="C62" s="184" t="s">
        <v>1</v>
      </c>
      <c r="D62" s="194"/>
      <c r="E62" s="194" t="s">
        <v>144</v>
      </c>
      <c r="F62" s="112" t="s">
        <v>138</v>
      </c>
      <c r="G62" s="194">
        <v>25</v>
      </c>
      <c r="H62" s="194">
        <v>20</v>
      </c>
      <c r="I62" s="194" t="s">
        <v>144</v>
      </c>
      <c r="J62" s="192">
        <f t="shared" si="14"/>
        <v>5</v>
      </c>
      <c r="U62" s="190"/>
      <c r="V62" s="190"/>
    </row>
    <row r="63" spans="1:22" x14ac:dyDescent="0.3">
      <c r="C63" s="16"/>
      <c r="F63" s="12"/>
      <c r="U63" s="190"/>
      <c r="V63" s="190"/>
    </row>
    <row r="64" spans="1:22" ht="21" x14ac:dyDescent="0.4">
      <c r="A64" s="82" t="s">
        <v>222</v>
      </c>
      <c r="C64" s="16"/>
      <c r="F64" s="12"/>
      <c r="G64" s="315" t="s">
        <v>161</v>
      </c>
      <c r="H64" s="315"/>
      <c r="S64" s="4" t="s">
        <v>149</v>
      </c>
      <c r="T64" s="4" t="s">
        <v>543</v>
      </c>
      <c r="U64" s="4" t="s">
        <v>499</v>
      </c>
      <c r="V64" s="4" t="s">
        <v>544</v>
      </c>
    </row>
    <row r="65" spans="1:22" x14ac:dyDescent="0.3">
      <c r="C65" s="16"/>
      <c r="E65" s="51" t="s">
        <v>150</v>
      </c>
      <c r="F65" s="51" t="s">
        <v>151</v>
      </c>
      <c r="G65" s="96" t="s">
        <v>162</v>
      </c>
      <c r="H65" s="96" t="s">
        <v>163</v>
      </c>
      <c r="I65" s="94" t="s">
        <v>164</v>
      </c>
      <c r="J65" s="95" t="s">
        <v>165</v>
      </c>
      <c r="S65" s="192" t="s">
        <v>122</v>
      </c>
      <c r="T65" s="190">
        <f>COUNTIF(E$66:F$83,$S65)</f>
        <v>4</v>
      </c>
      <c r="U65" s="190">
        <f>COUNTIF(E$66:E$83,$S65)</f>
        <v>2</v>
      </c>
      <c r="V65" s="190">
        <f>COUNTIFS(F$66:F$83,$S65,C$66:C$83,"court 1")+COUNTIFS(E$66:E$83,$S65,C$66:C$83,"court 1")</f>
        <v>2</v>
      </c>
    </row>
    <row r="66" spans="1:22" x14ac:dyDescent="0.3">
      <c r="A66" s="194">
        <v>1</v>
      </c>
      <c r="B66" s="195">
        <v>0.25</v>
      </c>
      <c r="C66" s="184" t="s">
        <v>0</v>
      </c>
      <c r="D66" s="194"/>
      <c r="E66" s="194" t="s">
        <v>122</v>
      </c>
      <c r="F66" s="112" t="s">
        <v>517</v>
      </c>
      <c r="G66" s="194">
        <v>25</v>
      </c>
      <c r="H66" s="194">
        <v>23</v>
      </c>
      <c r="I66" s="194" t="s">
        <v>122</v>
      </c>
      <c r="J66" s="192">
        <f>G66-H66</f>
        <v>2</v>
      </c>
      <c r="S66" s="75" t="s">
        <v>351</v>
      </c>
      <c r="T66" s="190">
        <f t="shared" ref="T66:T73" si="15">COUNTIF(E$66:F$83,$S66)</f>
        <v>4</v>
      </c>
      <c r="U66" s="190">
        <f t="shared" ref="U66:U73" si="16">COUNTIF(E$66:E$83,$S66)</f>
        <v>2</v>
      </c>
      <c r="V66" s="190">
        <f t="shared" ref="V66:V73" si="17">COUNTIFS(F$66:F$83,$S66,C$66:C$83,"court 1")+COUNTIFS(E$66:E$83,$S66,C$66:C$83,"court 1")</f>
        <v>2</v>
      </c>
    </row>
    <row r="67" spans="1:22" x14ac:dyDescent="0.3">
      <c r="A67" s="194">
        <v>2</v>
      </c>
      <c r="B67" s="194"/>
      <c r="C67" s="184" t="s">
        <v>1</v>
      </c>
      <c r="D67" s="194"/>
      <c r="E67" s="194" t="s">
        <v>351</v>
      </c>
      <c r="F67" s="112" t="s">
        <v>514</v>
      </c>
      <c r="G67" s="194">
        <v>25</v>
      </c>
      <c r="H67" s="194">
        <v>12</v>
      </c>
      <c r="I67" s="194" t="s">
        <v>351</v>
      </c>
      <c r="J67" s="192">
        <f t="shared" ref="J67:J83" si="18">G67-H67</f>
        <v>13</v>
      </c>
      <c r="S67" s="192" t="s">
        <v>517</v>
      </c>
      <c r="T67" s="190">
        <f t="shared" si="15"/>
        <v>4</v>
      </c>
      <c r="U67" s="190">
        <f t="shared" si="16"/>
        <v>2</v>
      </c>
      <c r="V67" s="190">
        <f t="shared" si="17"/>
        <v>2</v>
      </c>
    </row>
    <row r="68" spans="1:22" x14ac:dyDescent="0.3">
      <c r="A68" s="198">
        <v>3</v>
      </c>
      <c r="B68" s="199">
        <v>0.27083333333333331</v>
      </c>
      <c r="C68" s="200" t="s">
        <v>0</v>
      </c>
      <c r="D68" s="107"/>
      <c r="E68" s="196" t="s">
        <v>141</v>
      </c>
      <c r="F68" s="115" t="s">
        <v>215</v>
      </c>
      <c r="G68" s="198">
        <v>25</v>
      </c>
      <c r="H68" s="198">
        <v>16</v>
      </c>
      <c r="I68" s="115" t="s">
        <v>215</v>
      </c>
      <c r="J68" s="192">
        <f t="shared" si="18"/>
        <v>9</v>
      </c>
      <c r="S68" s="75" t="s">
        <v>514</v>
      </c>
      <c r="T68" s="190">
        <f t="shared" si="15"/>
        <v>4</v>
      </c>
      <c r="U68" s="190">
        <f t="shared" si="16"/>
        <v>2</v>
      </c>
      <c r="V68" s="190">
        <f t="shared" si="17"/>
        <v>1</v>
      </c>
    </row>
    <row r="69" spans="1:22" x14ac:dyDescent="0.3">
      <c r="A69" s="198">
        <v>4</v>
      </c>
      <c r="B69" s="198"/>
      <c r="C69" s="200" t="s">
        <v>1</v>
      </c>
      <c r="D69" s="107"/>
      <c r="E69" s="196" t="s">
        <v>522</v>
      </c>
      <c r="F69" s="115" t="s">
        <v>553</v>
      </c>
      <c r="G69" s="198">
        <v>25</v>
      </c>
      <c r="H69" s="198">
        <v>16</v>
      </c>
      <c r="I69" s="115" t="s">
        <v>553</v>
      </c>
      <c r="J69" s="192">
        <f t="shared" si="18"/>
        <v>9</v>
      </c>
      <c r="S69" s="192" t="s">
        <v>553</v>
      </c>
      <c r="T69" s="190">
        <f t="shared" si="15"/>
        <v>4</v>
      </c>
      <c r="U69" s="190">
        <f t="shared" si="16"/>
        <v>2</v>
      </c>
      <c r="V69" s="190">
        <f t="shared" si="17"/>
        <v>2</v>
      </c>
    </row>
    <row r="70" spans="1:22" x14ac:dyDescent="0.3">
      <c r="A70" s="194">
        <v>5</v>
      </c>
      <c r="B70" s="195">
        <v>0.29166666666666669</v>
      </c>
      <c r="C70" s="184" t="s">
        <v>0</v>
      </c>
      <c r="D70" s="194"/>
      <c r="E70" s="194" t="s">
        <v>141</v>
      </c>
      <c r="F70" s="112" t="s">
        <v>122</v>
      </c>
      <c r="G70" s="194">
        <v>25</v>
      </c>
      <c r="H70" s="194">
        <v>14</v>
      </c>
      <c r="I70" s="194" t="s">
        <v>122</v>
      </c>
      <c r="J70" s="192">
        <f t="shared" si="18"/>
        <v>11</v>
      </c>
      <c r="S70" s="75" t="s">
        <v>215</v>
      </c>
      <c r="T70" s="190">
        <f t="shared" si="15"/>
        <v>4</v>
      </c>
      <c r="U70" s="190">
        <f t="shared" si="16"/>
        <v>2</v>
      </c>
      <c r="V70" s="190">
        <f t="shared" si="17"/>
        <v>3</v>
      </c>
    </row>
    <row r="71" spans="1:22" x14ac:dyDescent="0.3">
      <c r="A71" s="194">
        <v>6</v>
      </c>
      <c r="B71" s="194"/>
      <c r="C71" s="184" t="s">
        <v>1</v>
      </c>
      <c r="D71" s="194"/>
      <c r="E71" s="194" t="s">
        <v>548</v>
      </c>
      <c r="F71" s="112" t="s">
        <v>517</v>
      </c>
      <c r="G71" s="194">
        <v>25</v>
      </c>
      <c r="H71" s="194">
        <v>18</v>
      </c>
      <c r="I71" s="112" t="s">
        <v>517</v>
      </c>
      <c r="J71" s="192">
        <f t="shared" si="18"/>
        <v>7</v>
      </c>
      <c r="S71" s="192" t="s">
        <v>548</v>
      </c>
      <c r="T71" s="190">
        <f t="shared" si="15"/>
        <v>4</v>
      </c>
      <c r="U71" s="190">
        <f t="shared" si="16"/>
        <v>2</v>
      </c>
      <c r="V71" s="190">
        <f t="shared" si="17"/>
        <v>2</v>
      </c>
    </row>
    <row r="72" spans="1:22" x14ac:dyDescent="0.3">
      <c r="A72" s="198">
        <v>7</v>
      </c>
      <c r="B72" s="199">
        <v>0.3125</v>
      </c>
      <c r="C72" s="200" t="s">
        <v>0</v>
      </c>
      <c r="D72" s="107"/>
      <c r="E72" s="196" t="s">
        <v>522</v>
      </c>
      <c r="F72" s="115" t="s">
        <v>351</v>
      </c>
      <c r="G72" s="198">
        <v>25</v>
      </c>
      <c r="H72" s="196">
        <v>14</v>
      </c>
      <c r="I72" s="196" t="s">
        <v>351</v>
      </c>
      <c r="J72" s="192">
        <f t="shared" si="18"/>
        <v>11</v>
      </c>
      <c r="S72" s="75" t="s">
        <v>141</v>
      </c>
      <c r="T72" s="190">
        <f t="shared" si="15"/>
        <v>4</v>
      </c>
      <c r="U72" s="190">
        <f t="shared" si="16"/>
        <v>2</v>
      </c>
      <c r="V72" s="190">
        <f t="shared" si="17"/>
        <v>2</v>
      </c>
    </row>
    <row r="73" spans="1:22" x14ac:dyDescent="0.3">
      <c r="A73" s="198">
        <v>8</v>
      </c>
      <c r="B73" s="198"/>
      <c r="C73" s="200" t="s">
        <v>1</v>
      </c>
      <c r="D73" s="107"/>
      <c r="E73" s="196" t="s">
        <v>514</v>
      </c>
      <c r="F73" s="115" t="s">
        <v>215</v>
      </c>
      <c r="G73" s="198">
        <v>25</v>
      </c>
      <c r="H73" s="196">
        <v>12</v>
      </c>
      <c r="I73" s="115" t="s">
        <v>215</v>
      </c>
      <c r="J73" s="192">
        <f t="shared" si="18"/>
        <v>13</v>
      </c>
      <c r="S73" s="190" t="s">
        <v>522</v>
      </c>
      <c r="T73" s="190">
        <f t="shared" si="15"/>
        <v>4</v>
      </c>
      <c r="U73" s="190">
        <f t="shared" si="16"/>
        <v>2</v>
      </c>
      <c r="V73" s="190">
        <f t="shared" si="17"/>
        <v>2</v>
      </c>
    </row>
    <row r="74" spans="1:22" x14ac:dyDescent="0.3">
      <c r="A74" s="194">
        <v>9</v>
      </c>
      <c r="B74" s="195">
        <v>0.33333333333333331</v>
      </c>
      <c r="C74" s="184" t="s">
        <v>0</v>
      </c>
      <c r="D74" s="194"/>
      <c r="E74" s="194" t="s">
        <v>517</v>
      </c>
      <c r="F74" s="112" t="s">
        <v>553</v>
      </c>
      <c r="G74" s="194">
        <v>25</v>
      </c>
      <c r="H74" s="194">
        <v>18</v>
      </c>
      <c r="I74" s="194" t="s">
        <v>517</v>
      </c>
      <c r="J74" s="192">
        <f t="shared" si="18"/>
        <v>7</v>
      </c>
      <c r="U74" s="190"/>
      <c r="V74" s="190"/>
    </row>
    <row r="75" spans="1:22" x14ac:dyDescent="0.3">
      <c r="A75" s="194">
        <v>10</v>
      </c>
      <c r="B75" s="194"/>
      <c r="C75" s="184" t="s">
        <v>1</v>
      </c>
      <c r="D75" s="194"/>
      <c r="E75" s="194" t="s">
        <v>122</v>
      </c>
      <c r="F75" s="112" t="s">
        <v>548</v>
      </c>
      <c r="G75" s="194">
        <v>28</v>
      </c>
      <c r="H75" s="194">
        <v>26</v>
      </c>
      <c r="I75" s="112" t="s">
        <v>548</v>
      </c>
      <c r="J75" s="192">
        <f t="shared" si="18"/>
        <v>2</v>
      </c>
      <c r="U75" s="190"/>
      <c r="V75" s="190"/>
    </row>
    <row r="76" spans="1:22" x14ac:dyDescent="0.3">
      <c r="A76" s="198">
        <v>11</v>
      </c>
      <c r="B76" s="199">
        <v>0.35416666666666669</v>
      </c>
      <c r="C76" s="200" t="s">
        <v>0</v>
      </c>
      <c r="D76" s="107"/>
      <c r="E76" s="196" t="s">
        <v>215</v>
      </c>
      <c r="F76" s="115" t="s">
        <v>522</v>
      </c>
      <c r="G76" s="198">
        <v>25</v>
      </c>
      <c r="H76" s="196">
        <v>6</v>
      </c>
      <c r="I76" s="115" t="s">
        <v>215</v>
      </c>
      <c r="J76" s="192">
        <f t="shared" si="18"/>
        <v>19</v>
      </c>
      <c r="U76" s="190"/>
      <c r="V76" s="190"/>
    </row>
    <row r="77" spans="1:22" x14ac:dyDescent="0.3">
      <c r="A77" s="198">
        <v>12</v>
      </c>
      <c r="B77" s="198"/>
      <c r="C77" s="200" t="s">
        <v>1</v>
      </c>
      <c r="D77" s="107"/>
      <c r="E77" s="196" t="s">
        <v>351</v>
      </c>
      <c r="F77" s="115" t="s">
        <v>141</v>
      </c>
      <c r="G77" s="198">
        <v>25</v>
      </c>
      <c r="H77" s="196">
        <v>14</v>
      </c>
      <c r="I77" s="115" t="s">
        <v>351</v>
      </c>
      <c r="J77" s="192">
        <f t="shared" si="18"/>
        <v>11</v>
      </c>
      <c r="U77" s="190"/>
      <c r="V77" s="190"/>
    </row>
    <row r="78" spans="1:22" x14ac:dyDescent="0.3">
      <c r="A78" s="194">
        <v>13</v>
      </c>
      <c r="B78" s="195">
        <v>0.375</v>
      </c>
      <c r="C78" s="184" t="s">
        <v>0</v>
      </c>
      <c r="D78" s="194"/>
      <c r="E78" s="194" t="s">
        <v>548</v>
      </c>
      <c r="F78" s="112" t="s">
        <v>514</v>
      </c>
      <c r="G78" s="194">
        <v>25</v>
      </c>
      <c r="H78" s="194">
        <v>21</v>
      </c>
      <c r="I78" s="112" t="s">
        <v>514</v>
      </c>
      <c r="J78" s="192">
        <f t="shared" si="18"/>
        <v>4</v>
      </c>
      <c r="U78" s="190"/>
      <c r="V78" s="190"/>
    </row>
    <row r="79" spans="1:22" x14ac:dyDescent="0.3">
      <c r="A79" s="194">
        <v>14</v>
      </c>
      <c r="B79" s="194"/>
      <c r="C79" s="184" t="s">
        <v>1</v>
      </c>
      <c r="D79" s="194"/>
      <c r="E79" s="194" t="s">
        <v>553</v>
      </c>
      <c r="F79" s="112" t="s">
        <v>122</v>
      </c>
      <c r="G79" s="194">
        <v>25</v>
      </c>
      <c r="H79" s="194">
        <v>16</v>
      </c>
      <c r="I79" s="194" t="s">
        <v>122</v>
      </c>
      <c r="J79" s="192">
        <f t="shared" si="18"/>
        <v>9</v>
      </c>
      <c r="U79" s="190"/>
      <c r="V79" s="190"/>
    </row>
    <row r="80" spans="1:22" x14ac:dyDescent="0.3">
      <c r="A80" s="198">
        <v>15</v>
      </c>
      <c r="B80" s="199">
        <v>0.39583333333333331</v>
      </c>
      <c r="C80" s="200" t="s">
        <v>0</v>
      </c>
      <c r="D80" s="107"/>
      <c r="E80" s="196" t="s">
        <v>215</v>
      </c>
      <c r="F80" s="115" t="s">
        <v>351</v>
      </c>
      <c r="G80" s="198">
        <v>25</v>
      </c>
      <c r="H80" s="196">
        <v>20</v>
      </c>
      <c r="I80" s="196" t="s">
        <v>351</v>
      </c>
      <c r="J80" s="192">
        <f t="shared" si="18"/>
        <v>5</v>
      </c>
      <c r="U80" s="190"/>
      <c r="V80" s="190"/>
    </row>
    <row r="81" spans="1:22" x14ac:dyDescent="0.3">
      <c r="A81" s="198">
        <v>16</v>
      </c>
      <c r="B81" s="198"/>
      <c r="C81" s="200" t="s">
        <v>1</v>
      </c>
      <c r="D81" s="107"/>
      <c r="E81" s="196" t="s">
        <v>517</v>
      </c>
      <c r="F81" s="115" t="s">
        <v>522</v>
      </c>
      <c r="G81" s="198">
        <v>25</v>
      </c>
      <c r="H81" s="196">
        <v>23</v>
      </c>
      <c r="I81" s="196" t="s">
        <v>517</v>
      </c>
      <c r="J81" s="192">
        <f t="shared" si="18"/>
        <v>2</v>
      </c>
      <c r="U81" s="190"/>
      <c r="V81" s="190"/>
    </row>
    <row r="82" spans="1:22" x14ac:dyDescent="0.3">
      <c r="A82" s="194">
        <v>17</v>
      </c>
      <c r="B82" s="195">
        <v>0.41666666666666669</v>
      </c>
      <c r="C82" s="184" t="s">
        <v>0</v>
      </c>
      <c r="D82" s="194"/>
      <c r="E82" s="194" t="s">
        <v>553</v>
      </c>
      <c r="F82" s="112" t="s">
        <v>548</v>
      </c>
      <c r="G82" s="194">
        <v>25</v>
      </c>
      <c r="H82" s="194">
        <v>23</v>
      </c>
      <c r="I82" s="112" t="s">
        <v>548</v>
      </c>
      <c r="J82" s="192">
        <f t="shared" si="18"/>
        <v>2</v>
      </c>
      <c r="U82" s="190"/>
      <c r="V82" s="190"/>
    </row>
    <row r="83" spans="1:22" x14ac:dyDescent="0.3">
      <c r="A83" s="194">
        <v>18</v>
      </c>
      <c r="B83" s="194"/>
      <c r="C83" s="184" t="s">
        <v>1</v>
      </c>
      <c r="D83" s="194"/>
      <c r="E83" s="194" t="s">
        <v>514</v>
      </c>
      <c r="F83" s="112" t="s">
        <v>141</v>
      </c>
      <c r="G83" s="194">
        <v>25</v>
      </c>
      <c r="H83" s="194">
        <v>8</v>
      </c>
      <c r="I83" s="112" t="s">
        <v>514</v>
      </c>
      <c r="J83" s="192">
        <f t="shared" si="18"/>
        <v>17</v>
      </c>
      <c r="U83" s="190"/>
      <c r="V83" s="190"/>
    </row>
    <row r="84" spans="1:22" x14ac:dyDescent="0.3">
      <c r="C84" s="16"/>
      <c r="U84" s="190"/>
      <c r="V84" s="190"/>
    </row>
    <row r="85" spans="1:22" x14ac:dyDescent="0.3">
      <c r="C85" s="16"/>
    </row>
    <row r="86" spans="1:22" x14ac:dyDescent="0.3">
      <c r="C86" s="16"/>
    </row>
    <row r="87" spans="1:22" x14ac:dyDescent="0.3">
      <c r="C87" s="16"/>
    </row>
    <row r="88" spans="1:22" x14ac:dyDescent="0.3">
      <c r="C88" s="16"/>
    </row>
  </sheetData>
  <sortState xmlns:xlrd2="http://schemas.microsoft.com/office/spreadsheetml/2017/richdata2" ref="S67:S75">
    <sortCondition ref="S67:S75"/>
  </sortState>
  <mergeCells count="4">
    <mergeCell ref="G1:H1"/>
    <mergeCell ref="G22:H22"/>
    <mergeCell ref="G64:H64"/>
    <mergeCell ref="G43:H43"/>
  </mergeCells>
  <pageMargins left="0.2" right="0.2" top="0.75" bottom="0.75" header="0.3" footer="0.3"/>
  <pageSetup scale="120" orientation="landscape" r:id="rId1"/>
  <rowBreaks count="3" manualBreakCount="3">
    <brk id="19" max="16383" man="1"/>
    <brk id="41" max="16383" man="1"/>
    <brk id="62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>
    <pageSetUpPr fitToPage="1"/>
  </sheetPr>
  <dimension ref="A1:V100"/>
  <sheetViews>
    <sheetView tabSelected="1" workbookViewId="0">
      <selection activeCell="W22" sqref="W22"/>
    </sheetView>
  </sheetViews>
  <sheetFormatPr defaultRowHeight="14.4" x14ac:dyDescent="0.3"/>
  <cols>
    <col min="1" max="1" width="5.5546875" customWidth="1"/>
    <col min="2" max="2" width="16.88671875" customWidth="1"/>
    <col min="3" max="3" width="3.5546875" customWidth="1"/>
    <col min="4" max="4" width="16.88671875" customWidth="1"/>
    <col min="5" max="5" width="3.5546875" customWidth="1"/>
    <col min="6" max="6" width="16.88671875" customWidth="1"/>
    <col min="7" max="7" width="3.5546875" customWidth="1"/>
    <col min="8" max="8" width="16.88671875" customWidth="1"/>
    <col min="9" max="9" width="3.5546875" customWidth="1"/>
    <col min="10" max="10" width="15.5546875" customWidth="1"/>
    <col min="11" max="11" width="3.5546875" customWidth="1"/>
    <col min="12" max="12" width="15.5546875" customWidth="1"/>
    <col min="13" max="13" width="3.5546875" customWidth="1"/>
    <col min="14" max="14" width="15.5546875" customWidth="1"/>
    <col min="15" max="15" width="3.5546875" customWidth="1"/>
    <col min="16" max="16" width="10.109375" style="57" customWidth="1"/>
    <col min="17" max="17" width="15.5546875" customWidth="1"/>
    <col min="18" max="18" width="3.5546875" customWidth="1"/>
    <col min="19" max="19" width="15.5546875" customWidth="1"/>
    <col min="20" max="20" width="3.5546875" customWidth="1"/>
    <col min="21" max="21" width="15.5546875" customWidth="1"/>
  </cols>
  <sheetData>
    <row r="1" spans="1:21" ht="24.75" customHeight="1" x14ac:dyDescent="0.45">
      <c r="B1" s="49" t="s">
        <v>47</v>
      </c>
      <c r="J1" s="232" t="s">
        <v>627</v>
      </c>
      <c r="K1" s="232"/>
      <c r="L1" s="232"/>
      <c r="M1" s="232"/>
      <c r="N1" s="232"/>
      <c r="O1" s="253"/>
      <c r="P1" s="91" t="s">
        <v>158</v>
      </c>
      <c r="Q1" s="92" t="s">
        <v>159</v>
      </c>
      <c r="R1" s="92"/>
      <c r="S1" s="92" t="s">
        <v>160</v>
      </c>
    </row>
    <row r="2" spans="1:21" ht="4.6500000000000004" customHeight="1" x14ac:dyDescent="0.3"/>
    <row r="3" spans="1:21" ht="4.6500000000000004" customHeight="1" x14ac:dyDescent="0.3"/>
    <row r="4" spans="1:21" ht="13.65" customHeight="1" x14ac:dyDescent="0.3">
      <c r="A4" s="93"/>
      <c r="B4" s="93">
        <v>0.72916666666666663</v>
      </c>
      <c r="C4" s="93"/>
      <c r="D4" s="93">
        <v>0.75</v>
      </c>
      <c r="E4" s="93"/>
      <c r="F4" s="93">
        <v>0.77083333333333304</v>
      </c>
      <c r="G4" s="93"/>
      <c r="H4" s="93">
        <v>0.79166666666666696</v>
      </c>
      <c r="I4" s="93"/>
      <c r="J4" s="93">
        <v>0.8125</v>
      </c>
      <c r="K4" s="93"/>
      <c r="L4" s="93">
        <v>0.83333333333333404</v>
      </c>
      <c r="M4" s="93"/>
      <c r="N4" s="93">
        <v>0.85416666666666696</v>
      </c>
      <c r="O4" s="93"/>
      <c r="P4" s="93">
        <v>0.875000000000001</v>
      </c>
      <c r="Q4" s="93">
        <v>0.89583333333333404</v>
      </c>
      <c r="R4" s="93"/>
      <c r="S4" s="93">
        <v>0.91666666666666696</v>
      </c>
      <c r="T4" s="50"/>
      <c r="U4" s="50"/>
    </row>
    <row r="5" spans="1:21" ht="13.65" customHeight="1" x14ac:dyDescent="0.3">
      <c r="A5" s="118"/>
      <c r="B5" s="118"/>
      <c r="C5" s="118"/>
      <c r="D5" s="118"/>
      <c r="E5" s="118"/>
      <c r="F5" s="118"/>
      <c r="G5" s="118"/>
      <c r="H5" s="118"/>
      <c r="I5" s="118"/>
      <c r="J5" s="118"/>
      <c r="K5" s="24"/>
      <c r="L5" s="24"/>
      <c r="M5" s="24"/>
      <c r="N5" s="24"/>
      <c r="O5" s="24"/>
      <c r="P5" s="316" t="s">
        <v>157</v>
      </c>
      <c r="Q5" s="24"/>
      <c r="R5" s="24"/>
      <c r="S5" s="40"/>
      <c r="T5" s="24"/>
      <c r="U5" s="24"/>
    </row>
    <row r="6" spans="1:21" ht="13.65" customHeight="1" thickBot="1" x14ac:dyDescent="0.35">
      <c r="A6" s="118"/>
      <c r="B6" s="118"/>
      <c r="C6" s="118"/>
      <c r="D6" s="118"/>
      <c r="E6" s="27">
        <v>1</v>
      </c>
      <c r="F6" s="26" t="s">
        <v>135</v>
      </c>
      <c r="G6" s="119"/>
      <c r="H6" s="118"/>
      <c r="I6" s="118"/>
      <c r="J6" s="118"/>
      <c r="K6" s="118"/>
      <c r="L6" s="118"/>
      <c r="M6" s="118"/>
      <c r="N6" s="118"/>
      <c r="O6" s="118"/>
      <c r="P6" s="317"/>
      <c r="Q6" s="24"/>
      <c r="R6" s="24"/>
      <c r="S6" s="40"/>
      <c r="T6" s="24"/>
      <c r="U6" s="24"/>
    </row>
    <row r="7" spans="1:21" ht="13.65" customHeight="1" thickBot="1" x14ac:dyDescent="0.35">
      <c r="A7" s="118"/>
      <c r="B7" s="118"/>
      <c r="C7" s="118"/>
      <c r="D7" s="118"/>
      <c r="E7" s="120"/>
      <c r="F7" s="121"/>
      <c r="G7" s="122"/>
      <c r="H7" s="48"/>
      <c r="I7" s="123"/>
      <c r="J7" s="26" t="s">
        <v>135</v>
      </c>
      <c r="K7" s="174"/>
      <c r="L7" s="118"/>
      <c r="M7" s="27"/>
      <c r="N7" s="27"/>
      <c r="O7" s="28"/>
      <c r="P7" s="317"/>
      <c r="Q7" s="27"/>
      <c r="R7" s="27"/>
      <c r="S7" s="27"/>
      <c r="T7" s="28"/>
      <c r="U7" s="27"/>
    </row>
    <row r="8" spans="1:21" ht="13.65" customHeight="1" thickBot="1" x14ac:dyDescent="0.35">
      <c r="A8" s="118"/>
      <c r="B8" s="118"/>
      <c r="C8" s="118"/>
      <c r="D8" s="118"/>
      <c r="E8" s="27">
        <v>32</v>
      </c>
      <c r="F8" s="26" t="s">
        <v>553</v>
      </c>
      <c r="G8" s="124"/>
      <c r="H8" s="118"/>
      <c r="I8" s="118"/>
      <c r="J8" s="29"/>
      <c r="K8" s="34"/>
      <c r="L8" s="118"/>
      <c r="M8" s="27"/>
      <c r="N8" s="27"/>
      <c r="O8" s="28"/>
      <c r="P8" s="317"/>
      <c r="Q8" s="27"/>
      <c r="R8" s="27"/>
      <c r="S8" s="27"/>
      <c r="T8" s="28"/>
      <c r="U8" s="27"/>
    </row>
    <row r="9" spans="1:21" ht="13.65" customHeight="1" thickBot="1" x14ac:dyDescent="0.35">
      <c r="A9" s="27"/>
      <c r="B9" s="27"/>
      <c r="C9" s="27"/>
      <c r="D9" s="118"/>
      <c r="E9" s="118"/>
      <c r="F9" s="118" t="s">
        <v>0</v>
      </c>
      <c r="G9" s="118"/>
      <c r="H9" s="118"/>
      <c r="I9" s="118"/>
      <c r="J9" s="38"/>
      <c r="K9" s="118"/>
      <c r="L9" s="48"/>
      <c r="M9" s="123"/>
      <c r="N9" s="26" t="s">
        <v>122</v>
      </c>
      <c r="O9" s="174"/>
      <c r="P9" s="87"/>
      <c r="Q9" s="27"/>
      <c r="R9" s="27"/>
      <c r="S9" s="27"/>
      <c r="T9" s="28"/>
      <c r="U9" s="27"/>
    </row>
    <row r="10" spans="1:21" ht="13.65" customHeight="1" thickBot="1" x14ac:dyDescent="0.35">
      <c r="A10" s="27">
        <v>16</v>
      </c>
      <c r="B10" s="26" t="s">
        <v>122</v>
      </c>
      <c r="C10" s="119"/>
      <c r="D10" s="118"/>
      <c r="E10" s="118"/>
      <c r="F10" s="118"/>
      <c r="G10" s="118"/>
      <c r="H10" s="118"/>
      <c r="I10" s="118"/>
      <c r="J10" s="32"/>
      <c r="K10" s="33"/>
      <c r="L10" s="118"/>
      <c r="M10" s="27"/>
      <c r="N10" s="27"/>
      <c r="O10" s="30"/>
      <c r="P10" s="88"/>
      <c r="Q10" s="27"/>
      <c r="R10" s="27"/>
      <c r="S10" s="27"/>
      <c r="T10" s="35"/>
      <c r="U10" s="27"/>
    </row>
    <row r="11" spans="1:21" ht="13.65" customHeight="1" thickBot="1" x14ac:dyDescent="0.35">
      <c r="A11" s="120"/>
      <c r="B11" s="121"/>
      <c r="C11" s="122"/>
      <c r="D11" s="48"/>
      <c r="E11" s="123"/>
      <c r="F11" s="123"/>
      <c r="G11" s="123"/>
      <c r="H11" s="123"/>
      <c r="I11" s="123"/>
      <c r="J11" s="26" t="s">
        <v>122</v>
      </c>
      <c r="K11" s="173"/>
      <c r="L11" s="118"/>
      <c r="M11" s="27"/>
      <c r="N11" s="27"/>
      <c r="O11" s="31"/>
      <c r="P11" s="87"/>
      <c r="Q11" s="27"/>
      <c r="R11" s="27"/>
      <c r="S11" s="27"/>
      <c r="T11" s="35"/>
      <c r="U11" s="27"/>
    </row>
    <row r="12" spans="1:21" ht="13.65" customHeight="1" thickBot="1" x14ac:dyDescent="0.35">
      <c r="A12" s="27">
        <v>17</v>
      </c>
      <c r="B12" s="26" t="s">
        <v>128</v>
      </c>
      <c r="C12" s="124"/>
      <c r="D12" s="32"/>
      <c r="E12" s="32"/>
      <c r="F12" s="118"/>
      <c r="G12" s="118"/>
      <c r="H12" s="118"/>
      <c r="I12" s="118"/>
      <c r="J12" s="118" t="s">
        <v>0</v>
      </c>
      <c r="K12" s="118"/>
      <c r="L12" s="118"/>
      <c r="M12" s="27"/>
      <c r="N12" s="118"/>
      <c r="O12" s="31"/>
      <c r="P12" s="87"/>
      <c r="Q12" s="27"/>
      <c r="R12" s="118"/>
      <c r="S12" s="118"/>
      <c r="T12" s="118"/>
      <c r="U12" s="27"/>
    </row>
    <row r="13" spans="1:21" ht="13.65" customHeight="1" thickBot="1" x14ac:dyDescent="0.35">
      <c r="A13" s="27"/>
      <c r="B13" s="46" t="s">
        <v>3</v>
      </c>
      <c r="C13" s="27"/>
      <c r="D13" s="32"/>
      <c r="E13" s="32"/>
      <c r="F13" s="118"/>
      <c r="G13" s="118"/>
      <c r="H13" s="118"/>
      <c r="I13" s="118"/>
      <c r="J13" s="118"/>
      <c r="K13" s="118"/>
      <c r="L13" s="118"/>
      <c r="M13" s="27"/>
      <c r="N13" s="39"/>
      <c r="O13" s="31"/>
      <c r="P13" s="87"/>
      <c r="Q13" s="26" t="s">
        <v>122</v>
      </c>
      <c r="R13" s="174"/>
      <c r="S13" s="118"/>
      <c r="T13" s="118"/>
      <c r="U13" s="27"/>
    </row>
    <row r="14" spans="1:21" ht="13.65" customHeight="1" thickBot="1" x14ac:dyDescent="0.35">
      <c r="A14" s="118"/>
      <c r="B14" s="118"/>
      <c r="C14" s="118"/>
      <c r="D14" s="32"/>
      <c r="E14" s="32"/>
      <c r="F14" s="118"/>
      <c r="G14" s="27">
        <v>8</v>
      </c>
      <c r="H14" s="26" t="s">
        <v>514</v>
      </c>
      <c r="I14" s="119"/>
      <c r="J14" s="118"/>
      <c r="K14" s="118"/>
      <c r="L14" s="118"/>
      <c r="M14" s="27"/>
      <c r="N14" s="118"/>
      <c r="O14" s="31"/>
      <c r="P14" s="87"/>
      <c r="Q14" s="27"/>
      <c r="R14" s="126"/>
      <c r="S14" s="118"/>
      <c r="T14" s="118"/>
      <c r="U14" s="27"/>
    </row>
    <row r="15" spans="1:21" ht="13.65" customHeight="1" thickBot="1" x14ac:dyDescent="0.35">
      <c r="A15" s="118"/>
      <c r="B15" s="118"/>
      <c r="C15" s="118"/>
      <c r="D15" s="118"/>
      <c r="E15" s="118"/>
      <c r="F15" s="118"/>
      <c r="G15" s="120"/>
      <c r="H15" s="121"/>
      <c r="I15" s="122"/>
      <c r="J15" s="48"/>
      <c r="K15" s="123"/>
      <c r="L15" s="26" t="s">
        <v>514</v>
      </c>
      <c r="M15" s="174"/>
      <c r="N15" s="118"/>
      <c r="O15" s="125"/>
      <c r="P15" s="89"/>
      <c r="Q15" s="118"/>
      <c r="R15" s="125"/>
      <c r="S15" s="27"/>
      <c r="T15" s="118"/>
      <c r="U15" s="27"/>
    </row>
    <row r="16" spans="1:21" ht="13.65" customHeight="1" thickBot="1" x14ac:dyDescent="0.35">
      <c r="A16" s="118"/>
      <c r="B16" s="118"/>
      <c r="C16" s="118"/>
      <c r="D16" s="118"/>
      <c r="E16" s="118"/>
      <c r="F16" s="118"/>
      <c r="G16" s="27">
        <v>25</v>
      </c>
      <c r="H16" s="26" t="s">
        <v>124</v>
      </c>
      <c r="I16" s="124"/>
      <c r="J16" s="118"/>
      <c r="K16" s="118"/>
      <c r="L16" s="29"/>
      <c r="M16" s="30"/>
      <c r="N16" s="27"/>
      <c r="O16" s="31"/>
      <c r="P16" s="87"/>
      <c r="Q16" s="27"/>
      <c r="R16" s="31"/>
      <c r="S16" s="27"/>
      <c r="T16" s="118"/>
      <c r="U16" s="27"/>
    </row>
    <row r="17" spans="1:21" ht="13.65" customHeight="1" thickBot="1" x14ac:dyDescent="0.35">
      <c r="A17" s="27"/>
      <c r="B17" s="27"/>
      <c r="C17" s="27"/>
      <c r="D17" s="118"/>
      <c r="E17" s="118"/>
      <c r="F17" s="118"/>
      <c r="G17" s="118"/>
      <c r="H17" s="118" t="s">
        <v>3</v>
      </c>
      <c r="I17" s="118"/>
      <c r="J17" s="118"/>
      <c r="K17" s="118"/>
      <c r="L17" s="39"/>
      <c r="M17" s="31"/>
      <c r="N17" s="26" t="s">
        <v>514</v>
      </c>
      <c r="O17" s="173"/>
      <c r="P17" s="90"/>
      <c r="Q17" s="27"/>
      <c r="R17" s="31"/>
      <c r="S17" s="27"/>
      <c r="T17" s="118"/>
      <c r="U17" s="27"/>
    </row>
    <row r="18" spans="1:21" ht="13.65" customHeight="1" thickBot="1" x14ac:dyDescent="0.35">
      <c r="A18" s="118"/>
      <c r="B18" s="118"/>
      <c r="C18" s="27">
        <v>9</v>
      </c>
      <c r="D18" s="26" t="s">
        <v>142</v>
      </c>
      <c r="E18" s="119"/>
      <c r="F18" s="118"/>
      <c r="G18" s="118"/>
      <c r="H18" s="118"/>
      <c r="I18" s="118"/>
      <c r="J18" s="118"/>
      <c r="K18" s="118"/>
      <c r="L18" s="32"/>
      <c r="M18" s="33"/>
      <c r="N18" s="27" t="s">
        <v>0</v>
      </c>
      <c r="O18" s="28"/>
      <c r="P18" s="86"/>
      <c r="Q18" s="27"/>
      <c r="R18" s="31"/>
      <c r="S18" s="27"/>
      <c r="T18" s="118"/>
      <c r="U18" s="27"/>
    </row>
    <row r="19" spans="1:21" ht="13.65" customHeight="1" thickBot="1" x14ac:dyDescent="0.35">
      <c r="A19" s="118"/>
      <c r="B19" s="118"/>
      <c r="C19" s="120"/>
      <c r="D19" s="121"/>
      <c r="E19" s="122"/>
      <c r="F19" s="48"/>
      <c r="G19" s="123"/>
      <c r="H19" s="123"/>
      <c r="I19" s="123"/>
      <c r="J19" s="123"/>
      <c r="K19" s="123"/>
      <c r="L19" s="26" t="s">
        <v>142</v>
      </c>
      <c r="M19" s="173"/>
      <c r="N19" s="27"/>
      <c r="O19" s="28"/>
      <c r="P19" s="86"/>
      <c r="Q19" s="118"/>
      <c r="R19" s="31"/>
      <c r="S19" s="27"/>
      <c r="T19" s="118"/>
      <c r="U19" s="27"/>
    </row>
    <row r="20" spans="1:21" ht="13.65" customHeight="1" thickBot="1" x14ac:dyDescent="0.35">
      <c r="A20" s="118"/>
      <c r="B20" s="118"/>
      <c r="C20" s="27">
        <v>24</v>
      </c>
      <c r="D20" s="26" t="s">
        <v>132</v>
      </c>
      <c r="E20" s="124"/>
      <c r="F20" s="118"/>
      <c r="G20" s="118"/>
      <c r="H20" s="118"/>
      <c r="I20" s="118"/>
      <c r="J20" s="118"/>
      <c r="K20" s="118"/>
      <c r="L20" s="36" t="s">
        <v>3</v>
      </c>
      <c r="M20" s="36"/>
      <c r="N20" s="39"/>
      <c r="O20" s="28"/>
      <c r="P20" s="86"/>
      <c r="Q20" s="118"/>
      <c r="R20" s="31"/>
      <c r="S20" s="27"/>
      <c r="T20" s="118"/>
      <c r="U20" s="27"/>
    </row>
    <row r="21" spans="1:21" ht="13.65" customHeight="1" thickBot="1" x14ac:dyDescent="0.35">
      <c r="A21" s="27"/>
      <c r="B21" s="46"/>
      <c r="C21" s="27"/>
      <c r="D21" s="32" t="s">
        <v>0</v>
      </c>
      <c r="E21" s="32"/>
      <c r="F21" s="118"/>
      <c r="G21" s="118"/>
      <c r="H21" s="118"/>
      <c r="I21" s="118"/>
      <c r="J21" s="118"/>
      <c r="K21" s="118"/>
      <c r="L21" s="118"/>
      <c r="M21" s="27"/>
      <c r="N21" s="39"/>
      <c r="O21" s="28"/>
      <c r="P21" s="86"/>
      <c r="Q21" s="39"/>
      <c r="R21" s="31"/>
      <c r="S21" s="26" t="s">
        <v>227</v>
      </c>
      <c r="T21" s="174"/>
      <c r="U21" s="27"/>
    </row>
    <row r="22" spans="1:21" ht="13.65" customHeight="1" thickBot="1" x14ac:dyDescent="0.35">
      <c r="A22" s="118"/>
      <c r="B22" s="118"/>
      <c r="C22" s="118"/>
      <c r="D22" s="118"/>
      <c r="E22" s="27">
        <v>4</v>
      </c>
      <c r="F22" s="26" t="s">
        <v>227</v>
      </c>
      <c r="G22" s="119"/>
      <c r="H22" s="32"/>
      <c r="I22" s="231"/>
      <c r="J22" s="118"/>
      <c r="K22" s="118"/>
      <c r="L22" s="118"/>
      <c r="M22" s="118"/>
      <c r="N22" s="39"/>
      <c r="O22" s="28"/>
      <c r="P22" s="86"/>
      <c r="Q22" s="118"/>
      <c r="R22" s="31"/>
      <c r="S22" s="27"/>
      <c r="T22" s="126"/>
      <c r="U22" s="24"/>
    </row>
    <row r="23" spans="1:21" ht="13.65" customHeight="1" thickBot="1" x14ac:dyDescent="0.35">
      <c r="A23" s="118"/>
      <c r="B23" s="118"/>
      <c r="C23" s="118"/>
      <c r="D23" s="118"/>
      <c r="E23" s="120"/>
      <c r="F23" s="121"/>
      <c r="G23" s="122"/>
      <c r="H23" s="48"/>
      <c r="I23" s="123"/>
      <c r="J23" s="26" t="s">
        <v>227</v>
      </c>
      <c r="K23" s="174"/>
      <c r="L23" s="118"/>
      <c r="M23" s="27"/>
      <c r="N23" s="27"/>
      <c r="O23" s="28"/>
      <c r="P23" s="86"/>
      <c r="Q23" s="118"/>
      <c r="R23" s="31"/>
      <c r="S23" s="118"/>
      <c r="T23" s="125"/>
      <c r="U23" s="27"/>
    </row>
    <row r="24" spans="1:21" ht="13.65" customHeight="1" thickBot="1" x14ac:dyDescent="0.35">
      <c r="A24" s="118"/>
      <c r="B24" s="118"/>
      <c r="C24" s="118"/>
      <c r="D24" s="118"/>
      <c r="E24" s="27">
        <v>29</v>
      </c>
      <c r="F24" s="26" t="s">
        <v>382</v>
      </c>
      <c r="G24" s="124"/>
      <c r="H24" s="32"/>
      <c r="I24" s="32"/>
      <c r="J24" s="29"/>
      <c r="K24" s="31"/>
      <c r="L24" s="118"/>
      <c r="M24" s="27"/>
      <c r="N24" s="27"/>
      <c r="O24" s="28"/>
      <c r="P24" s="86"/>
      <c r="Q24" s="27"/>
      <c r="R24" s="31"/>
      <c r="S24" s="27"/>
      <c r="T24" s="31"/>
      <c r="U24" s="27"/>
    </row>
    <row r="25" spans="1:21" ht="13.65" customHeight="1" thickBot="1" x14ac:dyDescent="0.35">
      <c r="A25" s="27"/>
      <c r="B25" s="27"/>
      <c r="C25" s="27"/>
      <c r="D25" s="118"/>
      <c r="E25" s="118"/>
      <c r="F25" s="118" t="s">
        <v>3</v>
      </c>
      <c r="G25" s="118"/>
      <c r="H25" s="118"/>
      <c r="I25" s="118"/>
      <c r="J25" s="39"/>
      <c r="K25" s="118"/>
      <c r="L25" s="48"/>
      <c r="M25" s="123"/>
      <c r="N25" s="26" t="s">
        <v>227</v>
      </c>
      <c r="O25" s="174"/>
      <c r="P25" s="87"/>
      <c r="Q25" s="27"/>
      <c r="R25" s="31"/>
      <c r="S25" s="27"/>
      <c r="T25" s="31"/>
      <c r="U25" s="27"/>
    </row>
    <row r="26" spans="1:21" ht="13.65" customHeight="1" thickBot="1" x14ac:dyDescent="0.35">
      <c r="A26" s="27">
        <v>13</v>
      </c>
      <c r="B26" s="26" t="s">
        <v>144</v>
      </c>
      <c r="C26" s="119"/>
      <c r="D26" s="118"/>
      <c r="E26" s="118"/>
      <c r="G26" s="118"/>
      <c r="H26" s="118"/>
      <c r="I26" s="118"/>
      <c r="J26" s="29"/>
      <c r="K26" s="31"/>
      <c r="L26" s="118"/>
      <c r="M26" s="27"/>
      <c r="N26" s="27"/>
      <c r="O26" s="34"/>
      <c r="P26" s="88"/>
      <c r="Q26" s="27"/>
      <c r="R26" s="31"/>
      <c r="S26" s="27"/>
      <c r="T26" s="31"/>
      <c r="U26" s="27"/>
    </row>
    <row r="27" spans="1:21" ht="13.65" customHeight="1" thickBot="1" x14ac:dyDescent="0.35">
      <c r="A27" s="120"/>
      <c r="B27" s="121"/>
      <c r="C27" s="122"/>
      <c r="D27" s="48"/>
      <c r="E27" s="123"/>
      <c r="F27" s="123"/>
      <c r="G27" s="123"/>
      <c r="H27" s="123"/>
      <c r="I27" s="123"/>
      <c r="J27" s="26" t="s">
        <v>212</v>
      </c>
      <c r="K27" s="173"/>
      <c r="L27" s="118"/>
      <c r="M27" s="45"/>
      <c r="N27" s="118"/>
      <c r="O27" s="125"/>
      <c r="P27" s="89"/>
      <c r="Q27" s="118"/>
      <c r="R27" s="125"/>
      <c r="S27" s="118"/>
      <c r="T27" s="31"/>
      <c r="U27" s="24"/>
    </row>
    <row r="28" spans="1:21" ht="13.65" customHeight="1" thickBot="1" x14ac:dyDescent="0.35">
      <c r="A28" s="27">
        <v>20</v>
      </c>
      <c r="B28" s="26" t="s">
        <v>212</v>
      </c>
      <c r="C28" s="124"/>
      <c r="D28" s="32"/>
      <c r="E28" s="32"/>
      <c r="F28" s="118"/>
      <c r="G28" s="118"/>
      <c r="H28" s="118"/>
      <c r="I28" s="118"/>
      <c r="J28" s="118" t="s">
        <v>3</v>
      </c>
      <c r="K28" s="118"/>
      <c r="L28" s="118"/>
      <c r="M28" s="118"/>
      <c r="N28" s="39"/>
      <c r="O28" s="125"/>
      <c r="P28" s="89"/>
      <c r="Q28" s="29"/>
      <c r="R28" s="33"/>
      <c r="S28" s="39"/>
      <c r="T28" s="31"/>
      <c r="U28" s="29"/>
    </row>
    <row r="29" spans="1:21" ht="13.65" customHeight="1" thickBot="1" x14ac:dyDescent="0.35">
      <c r="A29" s="27"/>
      <c r="B29" s="27" t="s">
        <v>0</v>
      </c>
      <c r="C29" s="27"/>
      <c r="D29" s="32"/>
      <c r="E29" s="32"/>
      <c r="F29" s="118"/>
      <c r="G29" s="118"/>
      <c r="H29" s="118"/>
      <c r="I29" s="118"/>
      <c r="J29" s="118"/>
      <c r="K29" s="118"/>
      <c r="L29" s="118"/>
      <c r="M29" s="118"/>
      <c r="N29" s="39"/>
      <c r="O29" s="31"/>
      <c r="P29" s="87"/>
      <c r="Q29" s="26" t="s">
        <v>227</v>
      </c>
      <c r="R29" s="173"/>
      <c r="S29" s="118"/>
      <c r="T29" s="34"/>
      <c r="U29" s="27"/>
    </row>
    <row r="30" spans="1:21" ht="13.65" customHeight="1" thickBot="1" x14ac:dyDescent="0.35">
      <c r="A30" s="118"/>
      <c r="B30" s="118"/>
      <c r="C30" s="118"/>
      <c r="D30" s="118"/>
      <c r="E30" s="32"/>
      <c r="F30" s="118"/>
      <c r="G30" s="27">
        <v>5</v>
      </c>
      <c r="H30" s="26" t="s">
        <v>351</v>
      </c>
      <c r="I30" s="119"/>
      <c r="J30" s="118"/>
      <c r="K30" s="118"/>
      <c r="L30" s="118"/>
      <c r="M30" s="118"/>
      <c r="N30" s="39"/>
      <c r="O30" s="31"/>
      <c r="P30" s="87"/>
      <c r="Q30" s="27" t="s">
        <v>0</v>
      </c>
      <c r="R30" s="27"/>
      <c r="S30" s="118"/>
      <c r="T30" s="34"/>
      <c r="U30" s="27"/>
    </row>
    <row r="31" spans="1:21" ht="13.65" customHeight="1" thickBot="1" x14ac:dyDescent="0.35">
      <c r="A31" s="118"/>
      <c r="B31" s="118"/>
      <c r="C31" s="118"/>
      <c r="D31" s="118"/>
      <c r="E31" s="118"/>
      <c r="F31" s="118"/>
      <c r="G31" s="120"/>
      <c r="H31" s="121"/>
      <c r="I31" s="122"/>
      <c r="J31" s="48"/>
      <c r="K31" s="123"/>
      <c r="L31" s="26" t="s">
        <v>351</v>
      </c>
      <c r="M31" s="174"/>
      <c r="N31" s="27"/>
      <c r="O31" s="31"/>
      <c r="P31" s="87"/>
      <c r="Q31" s="27"/>
      <c r="R31" s="27"/>
      <c r="S31" s="118"/>
      <c r="T31" s="31"/>
      <c r="U31" s="24"/>
    </row>
    <row r="32" spans="1:21" ht="13.65" customHeight="1" thickBot="1" x14ac:dyDescent="0.35">
      <c r="A32" s="118"/>
      <c r="B32" s="118"/>
      <c r="C32" s="118"/>
      <c r="D32" s="118"/>
      <c r="E32" s="118"/>
      <c r="F32" s="118"/>
      <c r="G32" s="27">
        <v>28</v>
      </c>
      <c r="H32" s="26" t="s">
        <v>137</v>
      </c>
      <c r="I32" s="124"/>
      <c r="J32" s="118"/>
      <c r="K32" s="118"/>
      <c r="L32" s="29"/>
      <c r="M32" s="31"/>
      <c r="N32" s="27"/>
      <c r="O32" s="31"/>
      <c r="P32" s="87"/>
      <c r="Q32" s="27"/>
      <c r="R32" s="27"/>
      <c r="S32" s="118"/>
      <c r="T32" s="31"/>
      <c r="U32" s="27"/>
    </row>
    <row r="33" spans="1:22" ht="13.65" customHeight="1" thickBot="1" x14ac:dyDescent="0.35">
      <c r="A33" s="118"/>
      <c r="B33" s="118"/>
      <c r="C33" s="118"/>
      <c r="D33" s="118"/>
      <c r="E33" s="118"/>
      <c r="F33" s="27"/>
      <c r="G33" s="27"/>
      <c r="H33" s="27" t="s">
        <v>0</v>
      </c>
      <c r="I33" s="118"/>
      <c r="J33" s="118"/>
      <c r="K33" s="118"/>
      <c r="L33" s="39"/>
      <c r="M33" s="31"/>
      <c r="N33" s="26" t="s">
        <v>351</v>
      </c>
      <c r="O33" s="173"/>
      <c r="P33" s="90"/>
      <c r="Q33" s="27"/>
      <c r="R33" s="118"/>
      <c r="S33" s="118"/>
      <c r="T33" s="125"/>
      <c r="U33" s="24"/>
    </row>
    <row r="34" spans="1:22" ht="13.65" customHeight="1" thickBot="1" x14ac:dyDescent="0.35">
      <c r="A34" s="118"/>
      <c r="B34" s="118"/>
      <c r="C34" s="27">
        <v>12</v>
      </c>
      <c r="D34" s="26" t="s">
        <v>136</v>
      </c>
      <c r="E34" s="119"/>
      <c r="F34" s="118"/>
      <c r="G34" s="118"/>
      <c r="H34" s="118"/>
      <c r="I34" s="118"/>
      <c r="J34" s="118"/>
      <c r="K34" s="118"/>
      <c r="L34" s="29"/>
      <c r="M34" s="31"/>
      <c r="N34" s="27" t="s">
        <v>3</v>
      </c>
      <c r="O34" s="28"/>
      <c r="P34" s="86"/>
      <c r="Q34" s="118"/>
      <c r="R34" s="118"/>
      <c r="S34" s="118"/>
      <c r="T34" s="125"/>
      <c r="U34" s="24"/>
    </row>
    <row r="35" spans="1:22" ht="13.65" customHeight="1" thickBot="1" x14ac:dyDescent="0.35">
      <c r="A35" s="118"/>
      <c r="B35" s="118"/>
      <c r="C35" s="120"/>
      <c r="D35" s="121"/>
      <c r="E35" s="122"/>
      <c r="F35" s="48"/>
      <c r="G35" s="123"/>
      <c r="H35" s="123"/>
      <c r="I35" s="123"/>
      <c r="J35" s="123"/>
      <c r="K35" s="123"/>
      <c r="L35" s="26"/>
      <c r="M35" s="173"/>
      <c r="N35" s="27"/>
      <c r="O35" s="28"/>
      <c r="P35" s="86"/>
      <c r="Q35" s="118"/>
      <c r="R35" s="118"/>
      <c r="S35" s="118"/>
      <c r="T35" s="125"/>
      <c r="U35" s="24"/>
    </row>
    <row r="36" spans="1:22" ht="13.65" customHeight="1" thickBot="1" x14ac:dyDescent="0.35">
      <c r="A36" s="118"/>
      <c r="B36" s="118"/>
      <c r="C36" s="27">
        <v>21</v>
      </c>
      <c r="D36" s="26" t="s">
        <v>523</v>
      </c>
      <c r="E36" s="124"/>
      <c r="F36" s="118"/>
      <c r="G36" s="118"/>
      <c r="H36" s="118"/>
      <c r="I36" s="118"/>
      <c r="J36" s="118"/>
      <c r="K36" s="118"/>
      <c r="L36" s="118" t="s">
        <v>0</v>
      </c>
      <c r="M36" s="118"/>
      <c r="N36" s="27"/>
      <c r="O36" s="28"/>
      <c r="P36" s="86"/>
      <c r="Q36" s="118"/>
      <c r="R36" s="118"/>
      <c r="S36" s="118"/>
      <c r="T36" s="125"/>
      <c r="U36" s="24"/>
    </row>
    <row r="37" spans="1:22" ht="13.65" customHeight="1" x14ac:dyDescent="0.3">
      <c r="A37" s="27"/>
      <c r="B37" s="27"/>
      <c r="C37" s="27"/>
      <c r="D37" s="29" t="s">
        <v>3</v>
      </c>
      <c r="E37" s="28"/>
      <c r="F37" s="118"/>
      <c r="G37" s="118"/>
      <c r="H37" s="118"/>
      <c r="I37" s="118"/>
      <c r="J37" s="118"/>
      <c r="K37" s="118"/>
      <c r="L37" s="118"/>
      <c r="M37" s="118"/>
      <c r="N37" s="27"/>
      <c r="O37" s="28"/>
      <c r="P37" s="86"/>
      <c r="Q37" s="27"/>
      <c r="R37" s="118"/>
      <c r="S37" s="118"/>
      <c r="T37" s="125"/>
      <c r="U37" s="37"/>
      <c r="V37" s="64"/>
    </row>
    <row r="38" spans="1:22" ht="13.65" customHeight="1" thickBot="1" x14ac:dyDescent="0.35">
      <c r="A38" s="118"/>
      <c r="B38" s="118"/>
      <c r="C38" s="118"/>
      <c r="D38" s="118"/>
      <c r="E38" s="27">
        <v>2</v>
      </c>
      <c r="F38" s="26" t="s">
        <v>522</v>
      </c>
      <c r="G38" s="119"/>
      <c r="H38" s="118"/>
      <c r="I38" s="118"/>
      <c r="J38" s="118"/>
      <c r="K38" s="118"/>
      <c r="L38" s="118"/>
      <c r="M38" s="43"/>
      <c r="N38" s="118"/>
      <c r="O38" s="118"/>
      <c r="P38" s="85"/>
      <c r="Q38" s="118"/>
      <c r="R38" s="118"/>
      <c r="S38" s="39"/>
      <c r="T38" s="125"/>
      <c r="U38" s="26" t="s">
        <v>227</v>
      </c>
      <c r="V38" s="43"/>
    </row>
    <row r="39" spans="1:22" ht="13.65" customHeight="1" thickBot="1" x14ac:dyDescent="0.35">
      <c r="A39" s="118"/>
      <c r="B39" s="118"/>
      <c r="C39" s="118"/>
      <c r="D39" s="118"/>
      <c r="E39" s="27"/>
      <c r="F39" s="121"/>
      <c r="G39" s="122"/>
      <c r="H39" s="48"/>
      <c r="I39" s="123"/>
      <c r="J39" s="26" t="s">
        <v>138</v>
      </c>
      <c r="K39" s="174"/>
      <c r="L39" s="118"/>
      <c r="M39" s="45"/>
      <c r="N39" s="27"/>
      <c r="O39" s="28"/>
      <c r="P39" s="86"/>
      <c r="Q39" s="27"/>
      <c r="R39" s="27"/>
      <c r="S39" s="27"/>
      <c r="T39" s="31"/>
      <c r="U39" s="47"/>
      <c r="V39" s="64"/>
    </row>
    <row r="40" spans="1:22" ht="13.65" customHeight="1" thickBot="1" x14ac:dyDescent="0.35">
      <c r="A40" s="118"/>
      <c r="B40" s="118"/>
      <c r="C40" s="118"/>
      <c r="D40" s="118"/>
      <c r="E40" s="27">
        <v>31</v>
      </c>
      <c r="F40" s="26" t="s">
        <v>138</v>
      </c>
      <c r="G40" s="124"/>
      <c r="H40" s="32"/>
      <c r="I40" s="32"/>
      <c r="J40" s="29"/>
      <c r="K40" s="30"/>
      <c r="L40" s="118"/>
      <c r="M40" s="45"/>
      <c r="N40" s="27"/>
      <c r="O40" s="28"/>
      <c r="P40" s="86"/>
      <c r="Q40" s="27"/>
      <c r="R40" s="27"/>
      <c r="S40" s="27"/>
      <c r="T40" s="31"/>
      <c r="U40" s="37"/>
      <c r="V40" s="64"/>
    </row>
    <row r="41" spans="1:22" ht="13.65" customHeight="1" thickBot="1" x14ac:dyDescent="0.35">
      <c r="A41" s="27"/>
      <c r="B41" s="27"/>
      <c r="C41" s="27"/>
      <c r="D41" s="118"/>
      <c r="E41" s="118"/>
      <c r="F41" s="27" t="s">
        <v>1</v>
      </c>
      <c r="G41" s="118"/>
      <c r="H41" s="118"/>
      <c r="I41" s="118"/>
      <c r="J41" s="38"/>
      <c r="K41" s="118"/>
      <c r="L41" s="48"/>
      <c r="M41" s="123"/>
      <c r="N41" s="26" t="s">
        <v>226</v>
      </c>
      <c r="O41" s="174"/>
      <c r="P41" s="87"/>
      <c r="Q41" s="27"/>
      <c r="R41" s="27"/>
      <c r="S41" s="27"/>
      <c r="T41" s="31"/>
      <c r="U41" s="37"/>
      <c r="V41" s="64"/>
    </row>
    <row r="42" spans="1:22" ht="13.65" customHeight="1" thickBot="1" x14ac:dyDescent="0.35">
      <c r="A42" s="27">
        <v>15</v>
      </c>
      <c r="B42" s="26" t="s">
        <v>226</v>
      </c>
      <c r="C42" s="119"/>
      <c r="D42" s="118"/>
      <c r="E42" s="118"/>
      <c r="F42" s="118"/>
      <c r="G42" s="118"/>
      <c r="H42" s="118"/>
      <c r="I42" s="118"/>
      <c r="J42" s="32"/>
      <c r="K42" s="31"/>
      <c r="L42" s="118"/>
      <c r="M42" s="27"/>
      <c r="N42" s="27"/>
      <c r="O42" s="30"/>
      <c r="P42" s="88"/>
      <c r="Q42" s="27"/>
      <c r="R42" s="27"/>
      <c r="S42" s="27"/>
      <c r="T42" s="31"/>
      <c r="U42" s="37"/>
    </row>
    <row r="43" spans="1:22" ht="13.65" customHeight="1" thickBot="1" x14ac:dyDescent="0.35">
      <c r="A43" s="27"/>
      <c r="B43" s="121"/>
      <c r="C43" s="122"/>
      <c r="D43" s="48"/>
      <c r="E43" s="123"/>
      <c r="F43" s="123"/>
      <c r="G43" s="123"/>
      <c r="H43" s="123"/>
      <c r="I43" s="123"/>
      <c r="J43" s="26" t="s">
        <v>226</v>
      </c>
      <c r="K43" s="173"/>
      <c r="L43" s="118"/>
      <c r="M43" s="45"/>
      <c r="N43" s="27"/>
      <c r="O43" s="31"/>
      <c r="P43" s="87"/>
      <c r="Q43" s="27"/>
      <c r="R43" s="27"/>
      <c r="S43" s="27"/>
      <c r="T43" s="31"/>
      <c r="U43" s="37"/>
    </row>
    <row r="44" spans="1:22" ht="13.65" customHeight="1" thickBot="1" x14ac:dyDescent="0.35">
      <c r="A44" s="27">
        <v>18</v>
      </c>
      <c r="B44" s="26" t="s">
        <v>145</v>
      </c>
      <c r="C44" s="124"/>
      <c r="D44" s="32"/>
      <c r="E44" s="32"/>
      <c r="F44" s="118"/>
      <c r="G44" s="118"/>
      <c r="H44" s="118"/>
      <c r="I44" s="118"/>
      <c r="J44" s="27" t="s">
        <v>1</v>
      </c>
      <c r="K44" s="118"/>
      <c r="L44" s="118"/>
      <c r="M44" s="45"/>
      <c r="N44" s="118"/>
      <c r="O44" s="31"/>
      <c r="P44" s="87"/>
      <c r="Q44" s="27"/>
      <c r="R44" s="118"/>
      <c r="S44" s="118"/>
      <c r="T44" s="125"/>
      <c r="U44" s="24"/>
    </row>
    <row r="45" spans="1:22" ht="13.65" customHeight="1" thickBot="1" x14ac:dyDescent="0.35">
      <c r="A45" s="27"/>
      <c r="B45" s="46" t="s">
        <v>2</v>
      </c>
      <c r="C45" s="27"/>
      <c r="D45" s="32"/>
      <c r="E45" s="32"/>
      <c r="F45" s="118"/>
      <c r="G45" s="118"/>
      <c r="H45" s="118"/>
      <c r="I45" s="118"/>
      <c r="J45" s="118"/>
      <c r="K45" s="118"/>
      <c r="L45" s="118"/>
      <c r="M45" s="45"/>
      <c r="N45" s="39"/>
      <c r="O45" s="31"/>
      <c r="P45" s="87"/>
      <c r="Q45" s="26" t="s">
        <v>226</v>
      </c>
      <c r="R45" s="174"/>
      <c r="S45" s="118"/>
      <c r="T45" s="125"/>
      <c r="U45" s="37"/>
    </row>
    <row r="46" spans="1:22" ht="13.65" customHeight="1" thickBot="1" x14ac:dyDescent="0.35">
      <c r="A46" s="118"/>
      <c r="B46" s="118"/>
      <c r="C46" s="118"/>
      <c r="D46" s="118"/>
      <c r="E46" s="32"/>
      <c r="F46" s="118"/>
      <c r="G46" s="27">
        <v>7</v>
      </c>
      <c r="H46" s="26" t="s">
        <v>521</v>
      </c>
      <c r="I46" s="119"/>
      <c r="J46" s="118"/>
      <c r="K46" s="118"/>
      <c r="L46" s="118"/>
      <c r="M46" s="45"/>
      <c r="N46" s="118"/>
      <c r="O46" s="31"/>
      <c r="P46" s="87"/>
      <c r="Q46" s="27"/>
      <c r="R46" s="126"/>
      <c r="S46" s="118"/>
      <c r="T46" s="125"/>
      <c r="U46" s="37"/>
    </row>
    <row r="47" spans="1:22" ht="13.65" customHeight="1" thickBot="1" x14ac:dyDescent="0.35">
      <c r="A47" s="118"/>
      <c r="B47" s="118"/>
      <c r="C47" s="118"/>
      <c r="D47" s="118"/>
      <c r="E47" s="118"/>
      <c r="F47" s="118"/>
      <c r="G47" s="27"/>
      <c r="H47" s="121"/>
      <c r="I47" s="122"/>
      <c r="J47" s="48"/>
      <c r="K47" s="123"/>
      <c r="L47" s="26" t="s">
        <v>521</v>
      </c>
      <c r="M47" s="174"/>
      <c r="N47" s="118"/>
      <c r="O47" s="125"/>
      <c r="P47" s="89"/>
      <c r="Q47" s="118"/>
      <c r="R47" s="125"/>
      <c r="S47" s="27"/>
      <c r="T47" s="125"/>
      <c r="U47" s="39"/>
    </row>
    <row r="48" spans="1:22" ht="13.65" customHeight="1" thickBot="1" x14ac:dyDescent="0.35">
      <c r="A48" s="118"/>
      <c r="B48" s="118"/>
      <c r="C48" s="118"/>
      <c r="D48" s="118"/>
      <c r="E48" s="118"/>
      <c r="F48" s="118"/>
      <c r="G48" s="27">
        <v>26</v>
      </c>
      <c r="H48" s="26" t="s">
        <v>548</v>
      </c>
      <c r="I48" s="124"/>
      <c r="J48" s="118"/>
      <c r="K48" s="118"/>
      <c r="L48" s="29"/>
      <c r="M48" s="30"/>
      <c r="N48" s="27"/>
      <c r="O48" s="31"/>
      <c r="P48" s="87"/>
      <c r="Q48" s="27"/>
      <c r="R48" s="31"/>
      <c r="S48" s="27"/>
      <c r="T48" s="125"/>
      <c r="U48" s="37"/>
    </row>
    <row r="49" spans="1:21" ht="13.65" customHeight="1" thickBot="1" x14ac:dyDescent="0.35">
      <c r="A49" s="27"/>
      <c r="B49" s="27"/>
      <c r="C49" s="27"/>
      <c r="D49" s="118"/>
      <c r="E49" s="118"/>
      <c r="F49" s="118"/>
      <c r="G49" s="118"/>
      <c r="H49" s="118" t="s">
        <v>2</v>
      </c>
      <c r="I49" s="118"/>
      <c r="J49" s="118"/>
      <c r="K49" s="118"/>
      <c r="L49" s="39"/>
      <c r="M49" s="31"/>
      <c r="N49" s="26" t="s">
        <v>521</v>
      </c>
      <c r="O49" s="173"/>
      <c r="P49" s="90"/>
      <c r="Q49" s="27"/>
      <c r="R49" s="31"/>
      <c r="S49" s="27"/>
      <c r="T49" s="125"/>
      <c r="U49" s="37"/>
    </row>
    <row r="50" spans="1:21" ht="13.65" customHeight="1" thickBot="1" x14ac:dyDescent="0.35">
      <c r="A50" s="118"/>
      <c r="B50" s="118"/>
      <c r="C50" s="27">
        <v>10</v>
      </c>
      <c r="D50" s="26" t="s">
        <v>133</v>
      </c>
      <c r="E50" s="119"/>
      <c r="F50" s="118"/>
      <c r="G50" s="118"/>
      <c r="H50" s="118"/>
      <c r="I50" s="118"/>
      <c r="J50" s="118"/>
      <c r="K50" s="118"/>
      <c r="L50" s="32"/>
      <c r="M50" s="33"/>
      <c r="N50" s="27" t="s">
        <v>1</v>
      </c>
      <c r="O50" s="28"/>
      <c r="P50" s="86"/>
      <c r="Q50" s="27"/>
      <c r="R50" s="31"/>
      <c r="S50" s="27"/>
      <c r="T50" s="125"/>
      <c r="U50" s="37"/>
    </row>
    <row r="51" spans="1:21" ht="13.65" customHeight="1" thickBot="1" x14ac:dyDescent="0.35">
      <c r="A51" s="118"/>
      <c r="B51" s="118"/>
      <c r="C51" s="27"/>
      <c r="D51" s="121"/>
      <c r="E51" s="122"/>
      <c r="F51" s="48"/>
      <c r="G51" s="123"/>
      <c r="H51" s="123"/>
      <c r="I51" s="123"/>
      <c r="J51" s="123"/>
      <c r="K51" s="123"/>
      <c r="L51" s="26" t="s">
        <v>133</v>
      </c>
      <c r="M51" s="173"/>
      <c r="N51" s="27"/>
      <c r="O51" s="28"/>
      <c r="P51" s="86"/>
      <c r="Q51" s="118"/>
      <c r="R51" s="31"/>
      <c r="S51" s="27"/>
      <c r="T51" s="125"/>
      <c r="U51" s="37"/>
    </row>
    <row r="52" spans="1:21" ht="13.65" customHeight="1" thickBot="1" x14ac:dyDescent="0.35">
      <c r="A52" s="118"/>
      <c r="B52" s="118"/>
      <c r="C52" s="27">
        <v>23</v>
      </c>
      <c r="D52" s="26" t="s">
        <v>129</v>
      </c>
      <c r="E52" s="124"/>
      <c r="F52" s="32"/>
      <c r="G52" s="32"/>
      <c r="H52" s="118"/>
      <c r="I52" s="118"/>
      <c r="J52" s="118"/>
      <c r="K52" s="118"/>
      <c r="L52" s="118" t="s">
        <v>2</v>
      </c>
      <c r="M52" s="45"/>
      <c r="N52" s="39"/>
      <c r="O52" s="28"/>
      <c r="P52" s="86"/>
      <c r="Q52" s="118"/>
      <c r="R52" s="31"/>
      <c r="S52" s="27"/>
      <c r="T52" s="125"/>
      <c r="U52" s="37"/>
    </row>
    <row r="53" spans="1:21" ht="13.65" customHeight="1" thickBot="1" x14ac:dyDescent="0.35">
      <c r="A53" s="27"/>
      <c r="B53" s="46"/>
      <c r="C53" s="27"/>
      <c r="D53" s="27" t="s">
        <v>1</v>
      </c>
      <c r="E53" s="32"/>
      <c r="F53" s="118"/>
      <c r="G53" s="118"/>
      <c r="H53" s="118"/>
      <c r="I53" s="118"/>
      <c r="J53" s="118"/>
      <c r="K53" s="118"/>
      <c r="L53" s="118"/>
      <c r="M53" s="45"/>
      <c r="N53" s="39"/>
      <c r="O53" s="28"/>
      <c r="P53" s="86"/>
      <c r="Q53" s="39"/>
      <c r="R53" s="31"/>
      <c r="S53" s="26" t="s">
        <v>130</v>
      </c>
      <c r="T53" s="173"/>
      <c r="U53" s="37"/>
    </row>
    <row r="54" spans="1:21" ht="13.65" customHeight="1" thickBot="1" x14ac:dyDescent="0.35">
      <c r="A54" s="118"/>
      <c r="B54" s="118"/>
      <c r="C54" s="118"/>
      <c r="D54" s="118"/>
      <c r="E54" s="27">
        <v>3</v>
      </c>
      <c r="F54" s="26" t="s">
        <v>140</v>
      </c>
      <c r="G54" s="119"/>
      <c r="H54" s="32"/>
      <c r="I54" s="118"/>
      <c r="J54" s="118"/>
      <c r="K54" s="118"/>
      <c r="L54" s="118"/>
      <c r="M54" s="45"/>
      <c r="N54" s="39"/>
      <c r="O54" s="28"/>
      <c r="P54" s="86"/>
      <c r="Q54" s="118"/>
      <c r="R54" s="31"/>
      <c r="S54" s="118"/>
      <c r="T54" s="118"/>
      <c r="U54" s="37"/>
    </row>
    <row r="55" spans="1:21" ht="13.65" customHeight="1" thickBot="1" x14ac:dyDescent="0.35">
      <c r="A55" s="118"/>
      <c r="B55" s="118"/>
      <c r="C55" s="118"/>
      <c r="D55" s="118"/>
      <c r="E55" s="27"/>
      <c r="F55" s="121">
        <v>13</v>
      </c>
      <c r="G55" s="122"/>
      <c r="H55" s="48"/>
      <c r="I55" s="123"/>
      <c r="J55" s="26" t="s">
        <v>140</v>
      </c>
      <c r="K55" s="174"/>
      <c r="L55" s="118"/>
      <c r="M55" s="45"/>
      <c r="N55" s="27"/>
      <c r="O55" s="28"/>
      <c r="P55" s="86"/>
      <c r="Q55" s="118"/>
      <c r="R55" s="125"/>
      <c r="S55" s="45" t="s">
        <v>0</v>
      </c>
      <c r="T55" s="45"/>
      <c r="U55" s="37"/>
    </row>
    <row r="56" spans="1:21" ht="13.65" customHeight="1" thickBot="1" x14ac:dyDescent="0.35">
      <c r="A56" s="118"/>
      <c r="B56" s="118"/>
      <c r="C56" s="118"/>
      <c r="D56" s="118"/>
      <c r="E56" s="27">
        <v>30</v>
      </c>
      <c r="F56" s="26" t="s">
        <v>141</v>
      </c>
      <c r="G56" s="124"/>
      <c r="H56" s="32"/>
      <c r="I56" s="32"/>
      <c r="J56" s="29"/>
      <c r="K56" s="31"/>
      <c r="L56" s="118"/>
      <c r="M56" s="32"/>
      <c r="N56" s="27"/>
      <c r="O56" s="28"/>
      <c r="P56" s="86"/>
      <c r="Q56" s="27"/>
      <c r="R56" s="31"/>
      <c r="S56" s="29"/>
      <c r="T56" s="127"/>
      <c r="U56" s="46"/>
    </row>
    <row r="57" spans="1:21" ht="13.65" customHeight="1" thickBot="1" x14ac:dyDescent="0.35">
      <c r="A57" s="27"/>
      <c r="B57" s="27"/>
      <c r="C57" s="27"/>
      <c r="D57" s="118"/>
      <c r="E57" s="118"/>
      <c r="F57" s="118" t="s">
        <v>2</v>
      </c>
      <c r="G57" s="118"/>
      <c r="H57" s="118"/>
      <c r="I57" s="118"/>
      <c r="J57" s="39"/>
      <c r="K57" s="118"/>
      <c r="L57" s="48"/>
      <c r="M57" s="123"/>
      <c r="N57" s="26" t="s">
        <v>140</v>
      </c>
      <c r="O57" s="174"/>
      <c r="P57" s="87"/>
      <c r="Q57" s="27"/>
      <c r="R57" s="31"/>
      <c r="S57" s="29"/>
      <c r="T57" s="43"/>
      <c r="U57" s="37"/>
    </row>
    <row r="58" spans="1:21" ht="13.65" customHeight="1" thickBot="1" x14ac:dyDescent="0.35">
      <c r="A58" s="27">
        <v>14</v>
      </c>
      <c r="B58" s="26" t="s">
        <v>349</v>
      </c>
      <c r="C58" s="119"/>
      <c r="D58" s="118"/>
      <c r="E58" s="118"/>
      <c r="F58" s="118"/>
      <c r="G58" s="118"/>
      <c r="H58" s="118"/>
      <c r="I58" s="118"/>
      <c r="J58" s="29"/>
      <c r="K58" s="31"/>
      <c r="L58" s="118"/>
      <c r="M58" s="27"/>
      <c r="N58" s="27"/>
      <c r="O58" s="34"/>
      <c r="P58" s="88"/>
      <c r="Q58" s="27"/>
      <c r="R58" s="31"/>
      <c r="S58" s="29"/>
      <c r="T58" s="43"/>
      <c r="U58" s="37"/>
    </row>
    <row r="59" spans="1:21" ht="13.65" customHeight="1" thickBot="1" x14ac:dyDescent="0.35">
      <c r="A59" s="27"/>
      <c r="B59" s="121"/>
      <c r="C59" s="122"/>
      <c r="D59" s="48"/>
      <c r="E59" s="123"/>
      <c r="F59" s="123"/>
      <c r="G59" s="123"/>
      <c r="H59" s="123"/>
      <c r="I59" s="123"/>
      <c r="J59" s="26" t="s">
        <v>215</v>
      </c>
      <c r="K59" s="173"/>
      <c r="L59" s="118"/>
      <c r="M59" s="41"/>
      <c r="N59" s="118"/>
      <c r="O59" s="125"/>
      <c r="P59" s="89"/>
      <c r="Q59" s="118"/>
      <c r="R59" s="125"/>
      <c r="S59" s="39"/>
      <c r="T59" s="43"/>
      <c r="U59" s="37"/>
    </row>
    <row r="60" spans="1:21" ht="13.65" customHeight="1" thickBot="1" x14ac:dyDescent="0.35">
      <c r="A60" s="27">
        <v>19</v>
      </c>
      <c r="B60" s="26" t="s">
        <v>215</v>
      </c>
      <c r="C60" s="124"/>
      <c r="D60" s="32"/>
      <c r="E60" s="32"/>
      <c r="F60" s="118"/>
      <c r="G60" s="118"/>
      <c r="H60" s="118"/>
      <c r="I60" s="118"/>
      <c r="J60" s="118" t="s">
        <v>2</v>
      </c>
      <c r="K60" s="118"/>
      <c r="L60" s="118"/>
      <c r="M60" s="118"/>
      <c r="N60" s="39"/>
      <c r="O60" s="125"/>
      <c r="P60" s="89"/>
      <c r="Q60" s="29"/>
      <c r="R60" s="33"/>
      <c r="S60" s="39"/>
      <c r="T60" s="43"/>
      <c r="U60" s="37"/>
    </row>
    <row r="61" spans="1:21" ht="13.65" customHeight="1" thickBot="1" x14ac:dyDescent="0.35">
      <c r="A61" s="27"/>
      <c r="B61" s="27" t="s">
        <v>1</v>
      </c>
      <c r="C61" s="27"/>
      <c r="D61" s="32"/>
      <c r="E61" s="32"/>
      <c r="F61" s="118"/>
      <c r="G61" s="118"/>
      <c r="H61" s="118"/>
      <c r="I61" s="118"/>
      <c r="J61" s="118"/>
      <c r="K61" s="118"/>
      <c r="L61" s="118"/>
      <c r="M61" s="118"/>
      <c r="N61" s="39"/>
      <c r="O61" s="31"/>
      <c r="P61" s="87"/>
      <c r="Q61" s="26" t="s">
        <v>130</v>
      </c>
      <c r="R61" s="173"/>
      <c r="S61" s="45"/>
      <c r="T61" s="42"/>
      <c r="U61" s="37"/>
    </row>
    <row r="62" spans="1:21" ht="13.65" customHeight="1" thickBot="1" x14ac:dyDescent="0.35">
      <c r="A62" s="118"/>
      <c r="B62" s="118"/>
      <c r="C62" s="118"/>
      <c r="D62" s="32"/>
      <c r="E62" s="32"/>
      <c r="F62" s="118"/>
      <c r="G62" s="27">
        <v>6</v>
      </c>
      <c r="H62" s="26" t="s">
        <v>130</v>
      </c>
      <c r="I62" s="119"/>
      <c r="J62" s="118"/>
      <c r="K62" s="118"/>
      <c r="L62" s="118"/>
      <c r="M62" s="118"/>
      <c r="N62" s="39"/>
      <c r="O62" s="31"/>
      <c r="P62" s="87"/>
      <c r="Q62" s="27" t="s">
        <v>1</v>
      </c>
      <c r="R62" s="27"/>
      <c r="S62" s="45"/>
      <c r="T62" s="42"/>
      <c r="U62" s="37"/>
    </row>
    <row r="63" spans="1:21" ht="13.65" customHeight="1" thickBot="1" x14ac:dyDescent="0.35">
      <c r="A63" s="118"/>
      <c r="B63" s="118"/>
      <c r="C63" s="118"/>
      <c r="D63" s="118"/>
      <c r="E63" s="118"/>
      <c r="F63" s="118"/>
      <c r="G63" s="27"/>
      <c r="H63" s="121"/>
      <c r="I63" s="122"/>
      <c r="J63" s="48"/>
      <c r="K63" s="123"/>
      <c r="L63" s="26" t="s">
        <v>130</v>
      </c>
      <c r="M63" s="174"/>
      <c r="N63" s="27"/>
      <c r="O63" s="31"/>
      <c r="P63" s="87"/>
      <c r="Q63" s="27"/>
      <c r="R63" s="27"/>
      <c r="S63" s="45"/>
      <c r="T63" s="43"/>
      <c r="U63" s="37"/>
    </row>
    <row r="64" spans="1:21" ht="13.65" customHeight="1" thickBot="1" x14ac:dyDescent="0.35">
      <c r="A64" s="118"/>
      <c r="B64" s="118"/>
      <c r="C64" s="118"/>
      <c r="D64" s="118"/>
      <c r="E64" s="118"/>
      <c r="F64" s="118"/>
      <c r="G64" s="27">
        <v>27</v>
      </c>
      <c r="H64" s="26" t="s">
        <v>350</v>
      </c>
      <c r="I64" s="124"/>
      <c r="J64" s="32"/>
      <c r="K64" s="32"/>
      <c r="L64" s="29"/>
      <c r="M64" s="31"/>
      <c r="N64" s="27"/>
      <c r="O64" s="31"/>
      <c r="P64" s="87"/>
      <c r="Q64" s="27"/>
      <c r="R64" s="27"/>
      <c r="S64" s="45"/>
      <c r="T64" s="43"/>
      <c r="U64" s="37"/>
    </row>
    <row r="65" spans="1:21" ht="13.65" customHeight="1" thickBot="1" x14ac:dyDescent="0.35">
      <c r="A65" s="27"/>
      <c r="B65" s="27"/>
      <c r="C65" s="27"/>
      <c r="D65" s="118"/>
      <c r="E65" s="118"/>
      <c r="F65" s="118"/>
      <c r="G65" s="118"/>
      <c r="H65" s="118" t="s">
        <v>1</v>
      </c>
      <c r="I65" s="118"/>
      <c r="J65" s="118"/>
      <c r="K65" s="118"/>
      <c r="L65" s="39"/>
      <c r="M65" s="31"/>
      <c r="N65" s="26" t="s">
        <v>130</v>
      </c>
      <c r="O65" s="173"/>
      <c r="P65" s="90"/>
      <c r="Q65" s="25"/>
      <c r="R65" s="25"/>
      <c r="S65" s="44"/>
      <c r="T65" s="43"/>
      <c r="U65" s="37"/>
    </row>
    <row r="66" spans="1:21" ht="13.65" customHeight="1" thickBot="1" x14ac:dyDescent="0.35">
      <c r="A66" s="118"/>
      <c r="B66" s="118"/>
      <c r="C66" s="27">
        <v>11</v>
      </c>
      <c r="D66" s="26" t="s">
        <v>125</v>
      </c>
      <c r="E66" s="119"/>
      <c r="F66" s="66"/>
      <c r="G66" s="66"/>
      <c r="H66" s="118"/>
      <c r="I66" s="118"/>
      <c r="J66" s="118"/>
      <c r="K66" s="118"/>
      <c r="L66" s="29"/>
      <c r="M66" s="31"/>
      <c r="N66" s="27" t="s">
        <v>2</v>
      </c>
      <c r="O66" s="28"/>
      <c r="P66" s="86"/>
      <c r="Q66" s="24"/>
      <c r="R66" s="25"/>
      <c r="S66" s="44"/>
      <c r="T66" s="43"/>
      <c r="U66" s="37"/>
    </row>
    <row r="67" spans="1:21" ht="13.65" customHeight="1" thickBot="1" x14ac:dyDescent="0.35">
      <c r="A67" s="118"/>
      <c r="B67" s="118"/>
      <c r="C67" s="27"/>
      <c r="D67" s="121"/>
      <c r="E67" s="66"/>
      <c r="F67" s="48"/>
      <c r="G67" s="123"/>
      <c r="H67" s="123"/>
      <c r="I67" s="123"/>
      <c r="J67" s="123"/>
      <c r="K67" s="123"/>
      <c r="L67" s="26" t="s">
        <v>125</v>
      </c>
      <c r="M67" s="173"/>
      <c r="N67" s="27"/>
      <c r="O67" s="28"/>
      <c r="P67" s="86"/>
      <c r="Q67" s="24"/>
      <c r="R67" s="24"/>
      <c r="S67" s="24"/>
      <c r="T67" s="24"/>
      <c r="U67" s="37"/>
    </row>
    <row r="68" spans="1:21" ht="13.65" customHeight="1" thickBot="1" x14ac:dyDescent="0.35">
      <c r="A68" s="118"/>
      <c r="B68" s="118"/>
      <c r="C68" s="27">
        <v>22</v>
      </c>
      <c r="D68" s="26" t="s">
        <v>517</v>
      </c>
      <c r="E68" s="124"/>
      <c r="F68" s="66"/>
      <c r="G68" s="66"/>
      <c r="H68" s="32"/>
      <c r="I68" s="32"/>
      <c r="J68" s="118"/>
      <c r="K68" s="118"/>
      <c r="L68" s="29" t="s">
        <v>1</v>
      </c>
      <c r="M68" s="66"/>
      <c r="N68" s="66"/>
      <c r="O68" s="66"/>
      <c r="P68" s="66"/>
    </row>
    <row r="69" spans="1:21" ht="13.65" customHeight="1" x14ac:dyDescent="0.3">
      <c r="A69" s="27"/>
      <c r="B69" s="46"/>
      <c r="C69" s="32"/>
      <c r="D69" s="29" t="s">
        <v>2</v>
      </c>
      <c r="E69" s="28"/>
      <c r="F69" s="27"/>
      <c r="G69" s="28"/>
      <c r="H69" s="118"/>
      <c r="I69" s="118"/>
      <c r="J69" s="27"/>
      <c r="K69" s="41"/>
      <c r="L69" s="29"/>
      <c r="M69" s="66"/>
      <c r="N69" s="66"/>
      <c r="O69" s="66"/>
    </row>
    <row r="70" spans="1:21" ht="15.6" x14ac:dyDescent="0.3">
      <c r="A70" s="27"/>
      <c r="B70" s="46"/>
      <c r="C70" s="32"/>
      <c r="D70" s="29"/>
      <c r="E70" s="28"/>
      <c r="F70" s="27"/>
      <c r="G70" s="28"/>
      <c r="H70" s="118"/>
      <c r="I70" s="118"/>
      <c r="J70" s="27"/>
      <c r="K70" s="41"/>
      <c r="L70" s="29"/>
      <c r="M70" s="66"/>
      <c r="N70" s="66"/>
      <c r="O70" s="66"/>
    </row>
    <row r="71" spans="1:21" ht="15" thickBot="1" x14ac:dyDescent="0.35">
      <c r="A71" s="311"/>
      <c r="B71" s="311"/>
      <c r="C71" s="311"/>
      <c r="D71" s="311"/>
      <c r="E71" s="311"/>
      <c r="F71" s="311"/>
      <c r="G71" s="311"/>
      <c r="H71" s="311"/>
      <c r="I71" s="311"/>
      <c r="J71" s="311"/>
      <c r="K71" s="311"/>
      <c r="L71" s="311"/>
      <c r="M71" s="311"/>
      <c r="N71" s="311"/>
      <c r="O71" s="311"/>
      <c r="P71" s="312"/>
      <c r="Q71" s="312"/>
      <c r="R71" s="312"/>
      <c r="S71" s="312"/>
      <c r="T71" s="312"/>
      <c r="U71" s="312"/>
    </row>
    <row r="72" spans="1:21" ht="18" x14ac:dyDescent="0.35">
      <c r="A72" s="52" t="s">
        <v>620</v>
      </c>
      <c r="H72" s="66"/>
      <c r="I72" s="66"/>
      <c r="J72" s="66"/>
    </row>
    <row r="74" spans="1:21" ht="15.6" x14ac:dyDescent="0.3">
      <c r="C74" s="93"/>
      <c r="D74" s="93">
        <v>0.75</v>
      </c>
      <c r="E74" s="93"/>
      <c r="F74" s="93">
        <v>0.77083333333333304</v>
      </c>
      <c r="G74" s="93"/>
      <c r="J74" t="s">
        <v>626</v>
      </c>
    </row>
    <row r="76" spans="1:21" ht="16.2" thickBot="1" x14ac:dyDescent="0.35">
      <c r="C76" s="27">
        <v>36</v>
      </c>
      <c r="D76" s="26" t="s">
        <v>207</v>
      </c>
      <c r="E76" s="119"/>
      <c r="F76" s="118"/>
    </row>
    <row r="77" spans="1:21" ht="16.2" thickBot="1" x14ac:dyDescent="0.35">
      <c r="C77" s="120"/>
      <c r="D77" s="121"/>
      <c r="E77" s="122"/>
      <c r="F77" s="48"/>
      <c r="J77" s="26" t="s">
        <v>382</v>
      </c>
      <c r="N77" t="s">
        <v>622</v>
      </c>
    </row>
    <row r="78" spans="1:21" ht="16.2" thickBot="1" x14ac:dyDescent="0.35">
      <c r="C78" s="27">
        <v>29</v>
      </c>
      <c r="D78" s="26" t="s">
        <v>382</v>
      </c>
      <c r="E78" s="124"/>
      <c r="F78" s="32"/>
    </row>
    <row r="79" spans="1:21" ht="15.6" x14ac:dyDescent="0.3">
      <c r="C79" s="27"/>
      <c r="D79" s="46" t="s">
        <v>0</v>
      </c>
      <c r="E79" s="27"/>
      <c r="F79" s="32"/>
    </row>
    <row r="80" spans="1:21" x14ac:dyDescent="0.3">
      <c r="C80" s="118"/>
      <c r="D80" s="118"/>
      <c r="E80" s="118"/>
      <c r="F80" s="32"/>
    </row>
    <row r="82" spans="1:14" ht="16.2" thickBot="1" x14ac:dyDescent="0.35">
      <c r="C82" s="27">
        <v>35</v>
      </c>
      <c r="D82" s="26" t="s">
        <v>141</v>
      </c>
      <c r="E82" s="119"/>
      <c r="F82" s="118"/>
    </row>
    <row r="83" spans="1:14" ht="16.2" thickBot="1" x14ac:dyDescent="0.35">
      <c r="C83" s="120"/>
      <c r="D83" s="121"/>
      <c r="E83" s="122"/>
      <c r="F83" s="48"/>
      <c r="G83" s="190"/>
      <c r="J83" s="26" t="s">
        <v>141</v>
      </c>
      <c r="N83" t="s">
        <v>623</v>
      </c>
    </row>
    <row r="84" spans="1:14" ht="16.2" thickBot="1" x14ac:dyDescent="0.35">
      <c r="C84" s="27">
        <v>30</v>
      </c>
      <c r="D84" s="26" t="s">
        <v>131</v>
      </c>
      <c r="E84" s="124"/>
      <c r="F84" s="32"/>
      <c r="J84" s="190"/>
    </row>
    <row r="85" spans="1:14" ht="15.6" x14ac:dyDescent="0.3">
      <c r="C85" s="27"/>
      <c r="D85" s="46" t="s">
        <v>1</v>
      </c>
      <c r="E85" s="27"/>
      <c r="F85" s="32"/>
    </row>
    <row r="86" spans="1:14" x14ac:dyDescent="0.3">
      <c r="A86" s="118"/>
      <c r="B86" s="118"/>
      <c r="C86" s="118"/>
      <c r="D86" s="32"/>
    </row>
    <row r="89" spans="1:14" ht="16.2" thickBot="1" x14ac:dyDescent="0.35">
      <c r="E89" s="27">
        <v>34</v>
      </c>
      <c r="F89" s="26" t="s">
        <v>134</v>
      </c>
      <c r="G89" s="119"/>
      <c r="J89" s="118"/>
    </row>
    <row r="90" spans="1:14" ht="16.2" thickBot="1" x14ac:dyDescent="0.35">
      <c r="E90" s="120"/>
      <c r="F90" s="121"/>
      <c r="G90" s="122"/>
      <c r="I90" s="190"/>
      <c r="J90" s="26" t="s">
        <v>138</v>
      </c>
      <c r="N90" t="s">
        <v>624</v>
      </c>
    </row>
    <row r="91" spans="1:14" ht="16.2" thickBot="1" x14ac:dyDescent="0.35">
      <c r="E91" s="27">
        <v>31</v>
      </c>
      <c r="F91" s="26" t="s">
        <v>138</v>
      </c>
      <c r="G91" s="124"/>
      <c r="J91" s="32"/>
    </row>
    <row r="92" spans="1:14" ht="15.6" x14ac:dyDescent="0.3">
      <c r="E92" s="27"/>
      <c r="F92" s="46" t="s">
        <v>0</v>
      </c>
      <c r="G92" s="27"/>
      <c r="J92" s="32"/>
    </row>
    <row r="93" spans="1:14" x14ac:dyDescent="0.3">
      <c r="E93" s="118"/>
      <c r="F93" s="118"/>
      <c r="G93" s="118"/>
      <c r="J93" s="32"/>
    </row>
    <row r="96" spans="1:14" ht="16.2" thickBot="1" x14ac:dyDescent="0.35">
      <c r="E96" s="27">
        <v>33</v>
      </c>
      <c r="F96" s="26" t="s">
        <v>553</v>
      </c>
      <c r="G96" s="119"/>
      <c r="J96" s="118"/>
    </row>
    <row r="97" spans="1:14" ht="16.2" thickBot="1" x14ac:dyDescent="0.35">
      <c r="E97" s="120"/>
      <c r="F97" s="121"/>
      <c r="G97" s="122"/>
      <c r="I97" s="190"/>
      <c r="J97" s="26" t="s">
        <v>553</v>
      </c>
      <c r="N97" t="s">
        <v>625</v>
      </c>
    </row>
    <row r="98" spans="1:14" ht="16.2" thickBot="1" x14ac:dyDescent="0.35">
      <c r="E98" s="27">
        <v>32</v>
      </c>
      <c r="F98" s="26" t="s">
        <v>225</v>
      </c>
      <c r="G98" s="124"/>
      <c r="J98" s="32"/>
    </row>
    <row r="99" spans="1:14" ht="15.6" x14ac:dyDescent="0.3">
      <c r="E99" s="27"/>
      <c r="F99" s="46" t="s">
        <v>1</v>
      </c>
      <c r="G99" s="27"/>
      <c r="H99" s="32"/>
    </row>
    <row r="100" spans="1:14" x14ac:dyDescent="0.3">
      <c r="A100" s="118"/>
      <c r="B100" s="118"/>
      <c r="C100" s="118"/>
      <c r="D100" s="32"/>
    </row>
  </sheetData>
  <mergeCells count="1">
    <mergeCell ref="P5:P8"/>
  </mergeCells>
  <pageMargins left="0.2" right="0.2" top="0.25" bottom="0.25" header="0.3" footer="0.3"/>
  <pageSetup scale="4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17F46-FB2A-42A3-A9BB-B39DAF26A6AF}">
  <sheetPr codeName="Sheet15">
    <tabColor theme="6"/>
    <pageSetUpPr fitToPage="1"/>
  </sheetPr>
  <dimension ref="A1:Z289"/>
  <sheetViews>
    <sheetView workbookViewId="0">
      <selection activeCell="B14" sqref="B14"/>
    </sheetView>
  </sheetViews>
  <sheetFormatPr defaultRowHeight="14.4" x14ac:dyDescent="0.3"/>
  <cols>
    <col min="1" max="1" width="8" style="190" customWidth="1"/>
    <col min="2" max="2" width="31.33203125" style="190" customWidth="1"/>
    <col min="3" max="3" width="10.5546875" style="190" customWidth="1"/>
    <col min="4" max="4" width="11.88671875" style="65" customWidth="1"/>
    <col min="5" max="6" width="6.88671875" style="190" customWidth="1"/>
    <col min="7" max="7" width="11.44140625" style="190" customWidth="1"/>
    <col min="8" max="8" width="7.44140625" style="190" customWidth="1"/>
    <col min="9" max="9" width="6.109375" style="190" customWidth="1"/>
    <col min="10" max="10" width="11.5546875" style="65" customWidth="1"/>
    <col min="11" max="11" width="12.5546875" style="65" customWidth="1"/>
    <col min="12" max="14" width="15.109375" style="65" customWidth="1"/>
    <col min="15" max="15" width="13.6640625" style="65" customWidth="1"/>
    <col min="16" max="16" width="12.77734375" style="72" customWidth="1"/>
    <col min="17" max="17" width="8.88671875" style="65" customWidth="1"/>
    <col min="18" max="18" width="1.33203125" style="190" customWidth="1"/>
    <col min="19" max="19" width="8.88671875" style="190"/>
    <col min="20" max="20" width="1.21875" style="190" customWidth="1"/>
    <col min="21" max="21" width="27.109375" style="190" customWidth="1"/>
    <col min="22" max="24" width="0.77734375" style="190" customWidth="1"/>
    <col min="25" max="26" width="8.88671875" style="58"/>
    <col min="27" max="16384" width="8.88671875" style="190"/>
  </cols>
  <sheetData>
    <row r="1" spans="1:26" ht="21" x14ac:dyDescent="0.4">
      <c r="A1" s="191">
        <v>2022</v>
      </c>
      <c r="B1" s="233" t="s">
        <v>583</v>
      </c>
      <c r="C1" s="323" t="s">
        <v>229</v>
      </c>
      <c r="D1" s="325"/>
      <c r="E1" s="326" t="s">
        <v>186</v>
      </c>
      <c r="F1" s="327"/>
      <c r="G1" s="328"/>
      <c r="H1" s="323" t="s">
        <v>187</v>
      </c>
      <c r="I1" s="324"/>
      <c r="J1" s="325"/>
      <c r="K1" s="326" t="s">
        <v>188</v>
      </c>
      <c r="L1" s="328"/>
      <c r="M1" s="323" t="s">
        <v>493</v>
      </c>
      <c r="N1" s="324"/>
    </row>
    <row r="2" spans="1:26" ht="62.4" customHeight="1" x14ac:dyDescent="0.3">
      <c r="A2" s="234"/>
      <c r="B2" s="141" t="s">
        <v>183</v>
      </c>
      <c r="C2" s="139" t="s">
        <v>190</v>
      </c>
      <c r="D2" s="142" t="s">
        <v>184</v>
      </c>
      <c r="E2" s="131"/>
      <c r="F2" s="130" t="s">
        <v>190</v>
      </c>
      <c r="G2" s="132" t="s">
        <v>178</v>
      </c>
      <c r="H2" s="321" t="s">
        <v>189</v>
      </c>
      <c r="I2" s="322"/>
      <c r="J2" s="132" t="s">
        <v>585</v>
      </c>
      <c r="K2" s="139" t="s">
        <v>189</v>
      </c>
      <c r="L2" s="140" t="s">
        <v>586</v>
      </c>
      <c r="M2" s="139" t="s">
        <v>189</v>
      </c>
      <c r="N2" s="140" t="s">
        <v>582</v>
      </c>
      <c r="O2" s="137" t="s">
        <v>182</v>
      </c>
      <c r="S2" s="4" t="s">
        <v>256</v>
      </c>
    </row>
    <row r="3" spans="1:26" ht="17.399999999999999" customHeight="1" x14ac:dyDescent="0.3">
      <c r="A3" s="198"/>
      <c r="B3" s="116" t="s">
        <v>609</v>
      </c>
      <c r="C3" s="131"/>
      <c r="D3" s="143">
        <v>8</v>
      </c>
      <c r="E3" s="131"/>
      <c r="F3" s="196"/>
      <c r="G3" s="133">
        <v>11</v>
      </c>
      <c r="H3" s="144"/>
      <c r="I3" s="129"/>
      <c r="J3" s="267">
        <v>3.9</v>
      </c>
      <c r="K3" s="131"/>
      <c r="L3" s="267">
        <v>8.75</v>
      </c>
      <c r="M3" s="274"/>
      <c r="N3" s="273">
        <v>7</v>
      </c>
      <c r="O3" s="137"/>
    </row>
    <row r="4" spans="1:26" ht="59.25" customHeight="1" x14ac:dyDescent="0.3">
      <c r="A4" s="168" t="s">
        <v>189</v>
      </c>
      <c r="B4" s="141" t="s">
        <v>170</v>
      </c>
      <c r="C4" s="134" t="s">
        <v>191</v>
      </c>
      <c r="D4" s="135" t="s">
        <v>314</v>
      </c>
      <c r="E4" s="134" t="s">
        <v>168</v>
      </c>
      <c r="F4" s="128" t="s">
        <v>169</v>
      </c>
      <c r="G4" s="135" t="s">
        <v>175</v>
      </c>
      <c r="H4" s="134" t="s">
        <v>185</v>
      </c>
      <c r="I4" s="128" t="s">
        <v>176</v>
      </c>
      <c r="J4" s="135" t="s">
        <v>177</v>
      </c>
      <c r="K4" s="134" t="s">
        <v>179</v>
      </c>
      <c r="L4" s="135" t="s">
        <v>180</v>
      </c>
      <c r="M4" s="275" t="s">
        <v>491</v>
      </c>
      <c r="N4" s="305" t="s">
        <v>492</v>
      </c>
      <c r="O4" s="138" t="s">
        <v>181</v>
      </c>
      <c r="R4" s="65"/>
      <c r="T4" s="106" t="s">
        <v>202</v>
      </c>
      <c r="U4" s="106" t="s">
        <v>170</v>
      </c>
      <c r="V4" s="106" t="s">
        <v>168</v>
      </c>
      <c r="W4" s="106" t="s">
        <v>169</v>
      </c>
      <c r="X4" s="106" t="s">
        <v>258</v>
      </c>
      <c r="Y4" s="230" t="s">
        <v>174</v>
      </c>
      <c r="Z4" s="313" t="s">
        <v>610</v>
      </c>
    </row>
    <row r="5" spans="1:26" x14ac:dyDescent="0.3">
      <c r="A5" s="308">
        <v>1</v>
      </c>
      <c r="B5" s="175" t="s">
        <v>135</v>
      </c>
      <c r="C5" s="108" t="s">
        <v>9</v>
      </c>
      <c r="D5" s="133">
        <f t="shared" ref="D5:D40" si="0">IF(C5="A",8,IF(C5="B",5,IF(C5="C",2,0)))</f>
        <v>2</v>
      </c>
      <c r="E5" s="108">
        <f>VLOOKUP($B5,'NIGHT THREE'!$M$3:$O$38,2,FALSE)</f>
        <v>6</v>
      </c>
      <c r="F5" s="108">
        <f>VLOOKUP($B5,'NIGHT THREE'!$M$3:$O$38,3,FALSE)</f>
        <v>5</v>
      </c>
      <c r="G5" s="133">
        <f t="shared" ref="G5:G40" si="1">E5</f>
        <v>6</v>
      </c>
      <c r="H5" s="108">
        <f>VLOOKUP(B5,'NIGHT THREE'!M$3:Q$38,5,FALSE)</f>
        <v>22</v>
      </c>
      <c r="I5" s="108">
        <f t="shared" ref="I5:I40" si="2">VLOOKUP($B5,U$5:Z$40,6,FALSE)</f>
        <v>13</v>
      </c>
      <c r="J5" s="145">
        <f t="shared" ref="J5:J40" si="3">(36-I5)/9</f>
        <v>2.5555555555555554</v>
      </c>
      <c r="K5" s="308">
        <f>VLOOKUP($B5,'Team SB Donations'!A$5:L$40,12,FALSE)</f>
        <v>1</v>
      </c>
      <c r="L5" s="133">
        <f t="shared" ref="L5:L40" si="4">(36-K5)/4</f>
        <v>8.75</v>
      </c>
      <c r="M5" s="276">
        <f>VLOOKUP($B5,'Volunteer Hrs'!C$2:D$37,2,FALSE)</f>
        <v>6</v>
      </c>
      <c r="N5" s="133">
        <f t="shared" ref="N5:N40" si="5">(36-M5)/5</f>
        <v>6</v>
      </c>
      <c r="O5" s="268">
        <f t="shared" ref="O5:O40" si="6">D5+G5+J5+L5+N5+IF(K5=1,100,IF(K5=2,60,))</f>
        <v>125.30555555555556</v>
      </c>
      <c r="P5" s="318" t="s">
        <v>600</v>
      </c>
      <c r="Q5" s="319"/>
      <c r="R5" s="81"/>
      <c r="T5" s="136"/>
      <c r="U5" s="197" t="s">
        <v>521</v>
      </c>
      <c r="V5" s="108"/>
      <c r="W5" s="196"/>
      <c r="X5" s="196"/>
      <c r="Y5" s="108">
        <f>VLOOKUP(U5,'NIGHT THREE'!M$3:Q$38,5,FALSE)</f>
        <v>86</v>
      </c>
      <c r="Z5" s="314">
        <f>MATCH(Y5,Y$5:Y$40,0)</f>
        <v>1</v>
      </c>
    </row>
    <row r="6" spans="1:26" x14ac:dyDescent="0.3">
      <c r="A6" s="308">
        <v>2</v>
      </c>
      <c r="B6" s="203" t="s">
        <v>522</v>
      </c>
      <c r="C6" s="108" t="s">
        <v>10</v>
      </c>
      <c r="D6" s="133">
        <f t="shared" si="0"/>
        <v>0</v>
      </c>
      <c r="E6" s="108">
        <f>VLOOKUP($B6,'NIGHT THREE'!$M$3:$O$38,2,FALSE)</f>
        <v>2</v>
      </c>
      <c r="F6" s="108">
        <f>VLOOKUP($B6,'NIGHT THREE'!$M$3:$O$38,3,FALSE)</f>
        <v>9</v>
      </c>
      <c r="G6" s="133">
        <f t="shared" si="1"/>
        <v>2</v>
      </c>
      <c r="H6" s="108">
        <f>VLOOKUP(B6,'NIGHT THREE'!M$3:Q$38,5,FALSE)</f>
        <v>-62</v>
      </c>
      <c r="I6" s="108">
        <f t="shared" si="2"/>
        <v>33</v>
      </c>
      <c r="J6" s="145">
        <f t="shared" si="3"/>
        <v>0.33333333333333331</v>
      </c>
      <c r="K6" s="308">
        <f>VLOOKUP($B6,'Team SB Donations'!A$5:L$40,12,FALSE)</f>
        <v>2</v>
      </c>
      <c r="L6" s="133">
        <f t="shared" si="4"/>
        <v>8.5</v>
      </c>
      <c r="M6" s="276">
        <f>VLOOKUP($B6,'Volunteer Hrs'!C$2:D$37,2,FALSE)</f>
        <v>17</v>
      </c>
      <c r="N6" s="133">
        <f t="shared" si="5"/>
        <v>3.8</v>
      </c>
      <c r="O6" s="268">
        <f t="shared" si="6"/>
        <v>74.633333333333326</v>
      </c>
      <c r="P6" s="318"/>
      <c r="Q6" s="319"/>
      <c r="R6" s="81"/>
      <c r="T6" s="136"/>
      <c r="U6" s="175" t="s">
        <v>215</v>
      </c>
      <c r="V6" s="108"/>
      <c r="W6" s="196"/>
      <c r="X6" s="196"/>
      <c r="Y6" s="108">
        <f>VLOOKUP(U6,'NIGHT THREE'!M$3:Q$38,5,FALSE)</f>
        <v>70</v>
      </c>
      <c r="Z6" s="314">
        <f t="shared" ref="Z6:Z40" si="7">MATCH(Y6,Y$5:Y$40,0)</f>
        <v>2</v>
      </c>
    </row>
    <row r="7" spans="1:26" x14ac:dyDescent="0.3">
      <c r="A7" s="129">
        <v>3</v>
      </c>
      <c r="B7" s="197" t="s">
        <v>140</v>
      </c>
      <c r="C7" s="108" t="s">
        <v>7</v>
      </c>
      <c r="D7" s="133">
        <f t="shared" si="0"/>
        <v>8</v>
      </c>
      <c r="E7" s="108">
        <f>VLOOKUP($B7,'NIGHT THREE'!$M$3:$O$38,2,FALSE)</f>
        <v>7</v>
      </c>
      <c r="F7" s="108">
        <f>VLOOKUP($B7,'NIGHT THREE'!$M$3:$O$38,3,FALSE)</f>
        <v>4</v>
      </c>
      <c r="G7" s="133">
        <f t="shared" si="1"/>
        <v>7</v>
      </c>
      <c r="H7" s="108">
        <f>VLOOKUP(B7,'NIGHT THREE'!M$3:Q$38,5,FALSE)</f>
        <v>37</v>
      </c>
      <c r="I7" s="108">
        <f t="shared" si="2"/>
        <v>11</v>
      </c>
      <c r="J7" s="145">
        <f t="shared" si="3"/>
        <v>2.7777777777777777</v>
      </c>
      <c r="K7" s="108">
        <f>VLOOKUP($B7,'Team SB Donations'!A$5:L$40,12,FALSE)</f>
        <v>5</v>
      </c>
      <c r="L7" s="133">
        <f t="shared" si="4"/>
        <v>7.75</v>
      </c>
      <c r="M7" s="276">
        <f>VLOOKUP($B7,'Volunteer Hrs'!C$2:D$37,2,FALSE)</f>
        <v>4</v>
      </c>
      <c r="N7" s="133">
        <f t="shared" si="5"/>
        <v>6.4</v>
      </c>
      <c r="O7" s="268">
        <f t="shared" si="6"/>
        <v>31.927777777777777</v>
      </c>
      <c r="R7" s="81"/>
      <c r="T7" s="136"/>
      <c r="U7" s="204" t="s">
        <v>136</v>
      </c>
      <c r="V7" s="108"/>
      <c r="W7" s="196"/>
      <c r="X7" s="196"/>
      <c r="Y7" s="108">
        <f>VLOOKUP(U7,'NIGHT THREE'!M$3:Q$38,5,FALSE)</f>
        <v>65</v>
      </c>
      <c r="Z7" s="314">
        <f t="shared" si="7"/>
        <v>3</v>
      </c>
    </row>
    <row r="8" spans="1:26" x14ac:dyDescent="0.3">
      <c r="A8" s="129">
        <v>4</v>
      </c>
      <c r="B8" s="197" t="s">
        <v>227</v>
      </c>
      <c r="C8" s="108" t="s">
        <v>7</v>
      </c>
      <c r="D8" s="133">
        <f t="shared" si="0"/>
        <v>8</v>
      </c>
      <c r="E8" s="108">
        <f>VLOOKUP($B8,'NIGHT THREE'!$M$3:$O$38,2,FALSE)</f>
        <v>9</v>
      </c>
      <c r="F8" s="108">
        <f>VLOOKUP($B8,'NIGHT THREE'!$M$3:$O$38,3,FALSE)</f>
        <v>2</v>
      </c>
      <c r="G8" s="133">
        <f t="shared" si="1"/>
        <v>9</v>
      </c>
      <c r="H8" s="108">
        <f>VLOOKUP(B8,'NIGHT THREE'!M$3:Q$38,5,FALSE)</f>
        <v>62</v>
      </c>
      <c r="I8" s="108">
        <f t="shared" si="2"/>
        <v>6</v>
      </c>
      <c r="J8" s="145">
        <f t="shared" si="3"/>
        <v>3.3333333333333335</v>
      </c>
      <c r="K8" s="108">
        <f>VLOOKUP($B8,'Team SB Donations'!A$5:L$40,12,FALSE)</f>
        <v>16</v>
      </c>
      <c r="L8" s="133">
        <f t="shared" si="4"/>
        <v>5</v>
      </c>
      <c r="M8" s="276">
        <f>VLOOKUP($B8,'Volunteer Hrs'!C$2:D$37,2,FALSE)</f>
        <v>7</v>
      </c>
      <c r="N8" s="133">
        <f t="shared" si="5"/>
        <v>5.8</v>
      </c>
      <c r="O8" s="268">
        <f t="shared" si="6"/>
        <v>31.133333333333333</v>
      </c>
      <c r="R8" s="81"/>
      <c r="T8" s="136"/>
      <c r="U8" s="201" t="s">
        <v>142</v>
      </c>
      <c r="V8" s="108"/>
      <c r="W8" s="196"/>
      <c r="X8" s="196"/>
      <c r="Y8" s="298">
        <f>VLOOKUP(U8,'NIGHT THREE'!M$3:Q$38,5,FALSE)</f>
        <v>64</v>
      </c>
      <c r="Z8" s="314">
        <f t="shared" si="7"/>
        <v>4</v>
      </c>
    </row>
    <row r="9" spans="1:26" x14ac:dyDescent="0.3">
      <c r="A9" s="129">
        <v>5</v>
      </c>
      <c r="B9" s="197" t="s">
        <v>351</v>
      </c>
      <c r="C9" s="108" t="s">
        <v>7</v>
      </c>
      <c r="D9" s="133">
        <f t="shared" si="0"/>
        <v>8</v>
      </c>
      <c r="E9" s="108">
        <f>VLOOKUP($B9,'NIGHT THREE'!$M$3:$O$38,2,FALSE)</f>
        <v>7</v>
      </c>
      <c r="F9" s="108">
        <f>VLOOKUP($B9,'NIGHT THREE'!$M$3:$O$38,3,FALSE)</f>
        <v>4</v>
      </c>
      <c r="G9" s="133">
        <f t="shared" si="1"/>
        <v>7</v>
      </c>
      <c r="H9" s="108">
        <f>VLOOKUP(B9,'NIGHT THREE'!M$3:Q$38,5,FALSE)</f>
        <v>45</v>
      </c>
      <c r="I9" s="108">
        <f t="shared" si="2"/>
        <v>8</v>
      </c>
      <c r="J9" s="145">
        <f t="shared" si="3"/>
        <v>3.1111111111111112</v>
      </c>
      <c r="K9" s="108">
        <f>VLOOKUP($B9,'Team SB Donations'!A$5:L$40,12,FALSE)</f>
        <v>14</v>
      </c>
      <c r="L9" s="133">
        <f t="shared" si="4"/>
        <v>5.5</v>
      </c>
      <c r="M9" s="276">
        <f>VLOOKUP($B9,'Volunteer Hrs'!C$2:D$37,2,FALSE)</f>
        <v>3</v>
      </c>
      <c r="N9" s="133">
        <f t="shared" si="5"/>
        <v>6.6</v>
      </c>
      <c r="O9" s="268">
        <f t="shared" si="6"/>
        <v>30.211111111111109</v>
      </c>
      <c r="R9" s="65"/>
      <c r="T9" s="136"/>
      <c r="U9" s="175" t="s">
        <v>145</v>
      </c>
      <c r="V9" s="108"/>
      <c r="W9" s="196"/>
      <c r="X9" s="196"/>
      <c r="Y9" s="298">
        <f>VLOOKUP(U9,'NIGHT THREE'!M$3:Q$38,5,FALSE)</f>
        <v>64</v>
      </c>
      <c r="Z9" s="314">
        <f t="shared" si="7"/>
        <v>4</v>
      </c>
    </row>
    <row r="10" spans="1:26" x14ac:dyDescent="0.3">
      <c r="A10" s="129">
        <v>6</v>
      </c>
      <c r="B10" s="197" t="s">
        <v>130</v>
      </c>
      <c r="C10" s="108" t="s">
        <v>7</v>
      </c>
      <c r="D10" s="133">
        <f t="shared" si="0"/>
        <v>8</v>
      </c>
      <c r="E10" s="108">
        <f>VLOOKUP($B10,'NIGHT THREE'!$M$3:$O$38,2,FALSE)</f>
        <v>9</v>
      </c>
      <c r="F10" s="108">
        <f>VLOOKUP($B10,'NIGHT THREE'!$M$3:$O$38,3,FALSE)</f>
        <v>2</v>
      </c>
      <c r="G10" s="133">
        <f t="shared" si="1"/>
        <v>9</v>
      </c>
      <c r="H10" s="108">
        <f>VLOOKUP(B10,'NIGHT THREE'!M$3:Q$38,5,FALSE)</f>
        <v>44</v>
      </c>
      <c r="I10" s="108">
        <f t="shared" si="2"/>
        <v>9</v>
      </c>
      <c r="J10" s="145">
        <f t="shared" si="3"/>
        <v>3</v>
      </c>
      <c r="K10" s="108">
        <f>VLOOKUP($B10,'Team SB Donations'!A$5:L$40,12,FALSE)</f>
        <v>19</v>
      </c>
      <c r="L10" s="133">
        <f t="shared" si="4"/>
        <v>4.25</v>
      </c>
      <c r="M10" s="276">
        <f>VLOOKUP($B10,'Volunteer Hrs'!C$2:D$37,2,FALSE)</f>
        <v>16</v>
      </c>
      <c r="N10" s="133">
        <f t="shared" si="5"/>
        <v>4</v>
      </c>
      <c r="O10" s="268">
        <f t="shared" si="6"/>
        <v>28.25</v>
      </c>
      <c r="R10" s="65"/>
      <c r="T10" s="136"/>
      <c r="U10" s="197" t="s">
        <v>227</v>
      </c>
      <c r="V10" s="108"/>
      <c r="W10" s="196"/>
      <c r="X10" s="196"/>
      <c r="Y10" s="108">
        <f>VLOOKUP(U10,'NIGHT THREE'!M$3:Q$38,5,FALSE)</f>
        <v>62</v>
      </c>
      <c r="Z10" s="314">
        <f t="shared" si="7"/>
        <v>6</v>
      </c>
    </row>
    <row r="11" spans="1:26" x14ac:dyDescent="0.3">
      <c r="A11" s="129">
        <v>7</v>
      </c>
      <c r="B11" s="197" t="s">
        <v>521</v>
      </c>
      <c r="C11" s="108" t="s">
        <v>7</v>
      </c>
      <c r="D11" s="133">
        <f t="shared" si="0"/>
        <v>8</v>
      </c>
      <c r="E11" s="108">
        <f>VLOOKUP($B11,'NIGHT THREE'!$M$3:$O$38,2,FALSE)</f>
        <v>9</v>
      </c>
      <c r="F11" s="108">
        <f>VLOOKUP($B11,'NIGHT THREE'!$M$3:$O$38,3,FALSE)</f>
        <v>2</v>
      </c>
      <c r="G11" s="133">
        <f t="shared" si="1"/>
        <v>9</v>
      </c>
      <c r="H11" s="108">
        <f>VLOOKUP(B11,'NIGHT THREE'!M$3:Q$38,5,FALSE)</f>
        <v>86</v>
      </c>
      <c r="I11" s="108">
        <f t="shared" si="2"/>
        <v>1</v>
      </c>
      <c r="J11" s="145">
        <f t="shared" si="3"/>
        <v>3.8888888888888888</v>
      </c>
      <c r="K11" s="108">
        <f>VLOOKUP($B11,'Team SB Donations'!A$5:L$40,12,FALSE)</f>
        <v>24</v>
      </c>
      <c r="L11" s="133">
        <f t="shared" si="4"/>
        <v>3</v>
      </c>
      <c r="M11" s="276">
        <f>VLOOKUP($B11,'Volunteer Hrs'!C$2:D$37,2,FALSE)</f>
        <v>19</v>
      </c>
      <c r="N11" s="133">
        <f t="shared" si="5"/>
        <v>3.4</v>
      </c>
      <c r="O11" s="268">
        <f t="shared" si="6"/>
        <v>27.288888888888888</v>
      </c>
      <c r="R11" s="65"/>
      <c r="T11" s="136"/>
      <c r="U11" s="203" t="s">
        <v>523</v>
      </c>
      <c r="V11" s="108"/>
      <c r="W11" s="196"/>
      <c r="X11" s="196"/>
      <c r="Y11" s="108">
        <f>VLOOKUP(U11,'NIGHT THREE'!M$3:Q$38,5,FALSE)</f>
        <v>53</v>
      </c>
      <c r="Z11" s="314">
        <f t="shared" si="7"/>
        <v>7</v>
      </c>
    </row>
    <row r="12" spans="1:26" ht="15" thickBot="1" x14ac:dyDescent="0.35">
      <c r="A12" s="129">
        <v>8</v>
      </c>
      <c r="B12" s="238" t="s">
        <v>514</v>
      </c>
      <c r="C12" s="108" t="s">
        <v>8</v>
      </c>
      <c r="D12" s="133">
        <f t="shared" si="0"/>
        <v>5</v>
      </c>
      <c r="E12" s="108">
        <f>VLOOKUP($B12,'NIGHT THREE'!$M$3:$O$38,2,FALSE)</f>
        <v>8</v>
      </c>
      <c r="F12" s="108">
        <f>VLOOKUP($B12,'NIGHT THREE'!$M$3:$O$38,3,FALSE)</f>
        <v>3</v>
      </c>
      <c r="G12" s="133">
        <f t="shared" si="1"/>
        <v>8</v>
      </c>
      <c r="H12" s="108">
        <f>VLOOKUP(B12,'NIGHT THREE'!M$3:Q$38,5,FALSE)</f>
        <v>34</v>
      </c>
      <c r="I12" s="108">
        <f t="shared" si="2"/>
        <v>12</v>
      </c>
      <c r="J12" s="145">
        <f t="shared" si="3"/>
        <v>2.6666666666666665</v>
      </c>
      <c r="K12" s="108">
        <f>VLOOKUP($B12,'Team SB Donations'!A$5:L$40,12,FALSE)</f>
        <v>6</v>
      </c>
      <c r="L12" s="133">
        <f t="shared" si="4"/>
        <v>7.5</v>
      </c>
      <c r="M12" s="276">
        <f>VLOOKUP($B12,'Volunteer Hrs'!C$2:D$37,2,FALSE)</f>
        <v>18</v>
      </c>
      <c r="N12" s="133">
        <f t="shared" si="5"/>
        <v>3.6</v>
      </c>
      <c r="O12" s="268">
        <f t="shared" si="6"/>
        <v>26.766666666666666</v>
      </c>
      <c r="R12" s="65"/>
      <c r="T12" s="136"/>
      <c r="U12" s="237" t="s">
        <v>351</v>
      </c>
      <c r="V12" s="108"/>
      <c r="W12" s="196"/>
      <c r="X12" s="196"/>
      <c r="Y12" s="108">
        <f>VLOOKUP(U12,'NIGHT THREE'!M$3:Q$38,5,FALSE)</f>
        <v>45</v>
      </c>
      <c r="Z12" s="314">
        <f t="shared" si="7"/>
        <v>8</v>
      </c>
    </row>
    <row r="13" spans="1:26" x14ac:dyDescent="0.3">
      <c r="A13" s="129">
        <v>9</v>
      </c>
      <c r="B13" s="201" t="s">
        <v>142</v>
      </c>
      <c r="C13" s="108" t="s">
        <v>8</v>
      </c>
      <c r="D13" s="133">
        <f t="shared" si="0"/>
        <v>5</v>
      </c>
      <c r="E13" s="108">
        <f>VLOOKUP($B13,'NIGHT THREE'!$M$3:$O$38,2,FALSE)</f>
        <v>9</v>
      </c>
      <c r="F13" s="108">
        <f>VLOOKUP($B13,'NIGHT THREE'!$M$3:$O$38,3,FALSE)</f>
        <v>2</v>
      </c>
      <c r="G13" s="133">
        <f t="shared" si="1"/>
        <v>9</v>
      </c>
      <c r="H13" s="108">
        <f>VLOOKUP(B13,'NIGHT THREE'!M$3:Q$38,5,FALSE)</f>
        <v>64</v>
      </c>
      <c r="I13" s="108">
        <f t="shared" si="2"/>
        <v>4</v>
      </c>
      <c r="J13" s="145">
        <f t="shared" si="3"/>
        <v>3.5555555555555554</v>
      </c>
      <c r="K13" s="108">
        <f>VLOOKUP($B13,'Team SB Donations'!A$5:L$40,12,FALSE)</f>
        <v>12</v>
      </c>
      <c r="L13" s="133">
        <f t="shared" si="4"/>
        <v>6</v>
      </c>
      <c r="M13" s="276">
        <f>VLOOKUP($B13,'Volunteer Hrs'!C$2:D$37,2,FALSE)</f>
        <v>24</v>
      </c>
      <c r="N13" s="133">
        <f t="shared" si="5"/>
        <v>2.4</v>
      </c>
      <c r="O13" s="268">
        <f t="shared" si="6"/>
        <v>25.955555555555556</v>
      </c>
      <c r="R13" s="65"/>
      <c r="T13" s="136"/>
      <c r="U13" s="197" t="s">
        <v>130</v>
      </c>
      <c r="V13" s="108"/>
      <c r="W13" s="196"/>
      <c r="X13" s="196"/>
      <c r="Y13" s="298">
        <f>VLOOKUP(U13,'NIGHT THREE'!M$3:Q$38,5,FALSE)</f>
        <v>44</v>
      </c>
      <c r="Z13" s="314">
        <f t="shared" si="7"/>
        <v>9</v>
      </c>
    </row>
    <row r="14" spans="1:26" x14ac:dyDescent="0.3">
      <c r="A14" s="129">
        <v>10</v>
      </c>
      <c r="B14" s="201" t="s">
        <v>133</v>
      </c>
      <c r="C14" s="108" t="s">
        <v>8</v>
      </c>
      <c r="D14" s="133">
        <f t="shared" si="0"/>
        <v>5</v>
      </c>
      <c r="E14" s="108">
        <f>VLOOKUP($B14,'NIGHT THREE'!$M$3:$O$38,2,FALSE)</f>
        <v>8</v>
      </c>
      <c r="F14" s="108">
        <f>VLOOKUP($B14,'NIGHT THREE'!$M$3:$O$38,3,FALSE)</f>
        <v>3</v>
      </c>
      <c r="G14" s="133">
        <f t="shared" si="1"/>
        <v>8</v>
      </c>
      <c r="H14" s="108">
        <f>VLOOKUP(B14,'NIGHT THREE'!M$3:Q$38,5,FALSE)</f>
        <v>13</v>
      </c>
      <c r="I14" s="108">
        <f t="shared" si="2"/>
        <v>15</v>
      </c>
      <c r="J14" s="145">
        <f t="shared" si="3"/>
        <v>2.3333333333333335</v>
      </c>
      <c r="K14" s="108">
        <f>VLOOKUP($B14,'Team SB Donations'!A$5:L$40,12,FALSE)</f>
        <v>18</v>
      </c>
      <c r="L14" s="133">
        <f t="shared" si="4"/>
        <v>4.5</v>
      </c>
      <c r="M14" s="276">
        <f>VLOOKUP($B14,'Volunteer Hrs'!C$2:D$37,2,FALSE)</f>
        <v>11</v>
      </c>
      <c r="N14" s="133">
        <f t="shared" si="5"/>
        <v>5</v>
      </c>
      <c r="O14" s="268">
        <f t="shared" si="6"/>
        <v>24.833333333333336</v>
      </c>
      <c r="R14" s="65"/>
      <c r="T14" s="136"/>
      <c r="U14" s="197" t="s">
        <v>226</v>
      </c>
      <c r="V14" s="108"/>
      <c r="W14" s="196"/>
      <c r="X14" s="196"/>
      <c r="Y14" s="298">
        <f>VLOOKUP(U14,'NIGHT THREE'!M$3:Q$38,5,FALSE)</f>
        <v>44</v>
      </c>
      <c r="Z14" s="314">
        <f t="shared" si="7"/>
        <v>9</v>
      </c>
    </row>
    <row r="15" spans="1:26" x14ac:dyDescent="0.3">
      <c r="A15" s="129">
        <v>11</v>
      </c>
      <c r="B15" s="201" t="s">
        <v>125</v>
      </c>
      <c r="C15" s="108" t="s">
        <v>8</v>
      </c>
      <c r="D15" s="133">
        <f t="shared" si="0"/>
        <v>5</v>
      </c>
      <c r="E15" s="108">
        <f>VLOOKUP($B15,'NIGHT THREE'!$M$3:$O$38,2,FALSE)</f>
        <v>4</v>
      </c>
      <c r="F15" s="108">
        <f>VLOOKUP($B15,'NIGHT THREE'!$M$3:$O$38,3,FALSE)</f>
        <v>7</v>
      </c>
      <c r="G15" s="133">
        <f t="shared" si="1"/>
        <v>4</v>
      </c>
      <c r="H15" s="108">
        <f>VLOOKUP(B15,'NIGHT THREE'!M$3:Q$38,5,FALSE)</f>
        <v>-15</v>
      </c>
      <c r="I15" s="108">
        <f t="shared" si="2"/>
        <v>20</v>
      </c>
      <c r="J15" s="145">
        <f t="shared" si="3"/>
        <v>1.7777777777777777</v>
      </c>
      <c r="K15" s="108">
        <f>VLOOKUP($B15,'Team SB Donations'!A$5:L$40,12,FALSE)</f>
        <v>3</v>
      </c>
      <c r="L15" s="133">
        <f t="shared" si="4"/>
        <v>8.25</v>
      </c>
      <c r="M15" s="276">
        <f>VLOOKUP($B15,'Volunteer Hrs'!C$2:D$37,2,FALSE)</f>
        <v>7</v>
      </c>
      <c r="N15" s="133">
        <f t="shared" si="5"/>
        <v>5.8</v>
      </c>
      <c r="O15" s="268">
        <f t="shared" si="6"/>
        <v>24.827777777777779</v>
      </c>
      <c r="R15" s="65"/>
      <c r="T15" s="136"/>
      <c r="U15" s="197" t="s">
        <v>140</v>
      </c>
      <c r="V15" s="108"/>
      <c r="W15" s="196"/>
      <c r="X15" s="196"/>
      <c r="Y15" s="108">
        <f>VLOOKUP(U15,'NIGHT THREE'!M$3:Q$38,5,FALSE)</f>
        <v>37</v>
      </c>
      <c r="Z15" s="314">
        <f t="shared" si="7"/>
        <v>11</v>
      </c>
    </row>
    <row r="16" spans="1:26" x14ac:dyDescent="0.3">
      <c r="A16" s="129">
        <v>12</v>
      </c>
      <c r="B16" s="204" t="s">
        <v>136</v>
      </c>
      <c r="C16" s="108" t="s">
        <v>10</v>
      </c>
      <c r="D16" s="133">
        <f t="shared" si="0"/>
        <v>0</v>
      </c>
      <c r="E16" s="108">
        <f>VLOOKUP($B16,'NIGHT THREE'!$M$3:$O$38,2,FALSE)</f>
        <v>9</v>
      </c>
      <c r="F16" s="108">
        <f>VLOOKUP($B16,'NIGHT THREE'!$M$3:$O$38,3,FALSE)</f>
        <v>2</v>
      </c>
      <c r="G16" s="133">
        <f t="shared" si="1"/>
        <v>9</v>
      </c>
      <c r="H16" s="108">
        <f>VLOOKUP(B16,'NIGHT THREE'!M$3:Q$38,5,FALSE)</f>
        <v>65</v>
      </c>
      <c r="I16" s="108">
        <f t="shared" si="2"/>
        <v>3</v>
      </c>
      <c r="J16" s="145">
        <f t="shared" si="3"/>
        <v>3.6666666666666665</v>
      </c>
      <c r="K16" s="108">
        <f>VLOOKUP($B16,'Team SB Donations'!A$5:L$40,12,FALSE)</f>
        <v>8</v>
      </c>
      <c r="L16" s="133">
        <f t="shared" si="4"/>
        <v>7</v>
      </c>
      <c r="M16" s="276">
        <f>VLOOKUP($B16,'Volunteer Hrs'!C$2:D$37,2,FALSE)</f>
        <v>19</v>
      </c>
      <c r="N16" s="133">
        <f t="shared" si="5"/>
        <v>3.4</v>
      </c>
      <c r="O16" s="268">
        <f t="shared" si="6"/>
        <v>23.066666666666663</v>
      </c>
      <c r="R16" s="65"/>
      <c r="T16" s="136"/>
      <c r="U16" s="201" t="s">
        <v>514</v>
      </c>
      <c r="V16" s="108"/>
      <c r="W16" s="196"/>
      <c r="X16" s="196"/>
      <c r="Y16" s="108">
        <f>VLOOKUP(U16,'NIGHT THREE'!M$3:Q$38,5,FALSE)</f>
        <v>34</v>
      </c>
      <c r="Z16" s="314">
        <f t="shared" si="7"/>
        <v>12</v>
      </c>
    </row>
    <row r="17" spans="1:26" x14ac:dyDescent="0.3">
      <c r="A17" s="129">
        <v>13</v>
      </c>
      <c r="B17" s="175" t="s">
        <v>144</v>
      </c>
      <c r="C17" s="108" t="s">
        <v>9</v>
      </c>
      <c r="D17" s="133">
        <f t="shared" si="0"/>
        <v>2</v>
      </c>
      <c r="E17" s="108">
        <f>VLOOKUP($B17,'NIGHT THREE'!$M$3:$O$38,2,FALSE)</f>
        <v>6</v>
      </c>
      <c r="F17" s="108">
        <f>VLOOKUP($B17,'NIGHT THREE'!$M$3:$O$38,3,FALSE)</f>
        <v>5</v>
      </c>
      <c r="G17" s="133">
        <f t="shared" si="1"/>
        <v>6</v>
      </c>
      <c r="H17" s="108">
        <f>VLOOKUP(B17,'NIGHT THREE'!M$3:Q$38,5,FALSE)</f>
        <v>6</v>
      </c>
      <c r="I17" s="108">
        <f t="shared" si="2"/>
        <v>17</v>
      </c>
      <c r="J17" s="145">
        <f t="shared" si="3"/>
        <v>2.1111111111111112</v>
      </c>
      <c r="K17" s="108">
        <f>VLOOKUP($B17,'Team SB Donations'!A$5:L$40,12,FALSE)</f>
        <v>4</v>
      </c>
      <c r="L17" s="133">
        <f t="shared" si="4"/>
        <v>8</v>
      </c>
      <c r="M17" s="276">
        <f>VLOOKUP($B17,'Volunteer Hrs'!C$2:D$37,2,FALSE)</f>
        <v>12</v>
      </c>
      <c r="N17" s="133">
        <f t="shared" si="5"/>
        <v>4.8</v>
      </c>
      <c r="O17" s="268">
        <f t="shared" si="6"/>
        <v>22.911111111111111</v>
      </c>
      <c r="R17" s="65"/>
      <c r="T17" s="136"/>
      <c r="U17" s="175" t="s">
        <v>212</v>
      </c>
      <c r="V17" s="108"/>
      <c r="W17" s="196"/>
      <c r="X17" s="196"/>
      <c r="Y17" s="298">
        <f>VLOOKUP(U17,'NIGHT THREE'!M$3:Q$38,5,FALSE)</f>
        <v>22</v>
      </c>
      <c r="Z17" s="314">
        <f t="shared" si="7"/>
        <v>13</v>
      </c>
    </row>
    <row r="18" spans="1:26" x14ac:dyDescent="0.3">
      <c r="A18" s="129">
        <v>14</v>
      </c>
      <c r="B18" s="254" t="s">
        <v>349</v>
      </c>
      <c r="C18" s="108" t="s">
        <v>9</v>
      </c>
      <c r="D18" s="133">
        <f t="shared" si="0"/>
        <v>2</v>
      </c>
      <c r="E18" s="108">
        <f>VLOOKUP($B18,'NIGHT THREE'!$M$3:$O$38,2,FALSE)</f>
        <v>6</v>
      </c>
      <c r="F18" s="108">
        <f>VLOOKUP($B18,'NIGHT THREE'!$M$3:$O$38,3,FALSE)</f>
        <v>5</v>
      </c>
      <c r="G18" s="133">
        <f t="shared" si="1"/>
        <v>6</v>
      </c>
      <c r="H18" s="108">
        <f>VLOOKUP(B18,'NIGHT THREE'!M$3:Q$38,5,FALSE)</f>
        <v>-26</v>
      </c>
      <c r="I18" s="108">
        <f t="shared" si="2"/>
        <v>24</v>
      </c>
      <c r="J18" s="145">
        <f t="shared" si="3"/>
        <v>1.3333333333333333</v>
      </c>
      <c r="K18" s="108">
        <f>VLOOKUP($B18,'Team SB Donations'!A$5:L$40,12,FALSE)</f>
        <v>9</v>
      </c>
      <c r="L18" s="133">
        <f t="shared" si="4"/>
        <v>6.75</v>
      </c>
      <c r="M18" s="276">
        <f>VLOOKUP($B18,'Volunteer Hrs'!C$2:D$37,2,FALSE)</f>
        <v>2</v>
      </c>
      <c r="N18" s="133">
        <f t="shared" si="5"/>
        <v>6.8</v>
      </c>
      <c r="O18" s="268">
        <f t="shared" si="6"/>
        <v>22.883333333333336</v>
      </c>
      <c r="R18" s="65"/>
      <c r="T18" s="136"/>
      <c r="U18" s="254" t="s">
        <v>135</v>
      </c>
      <c r="V18" s="108"/>
      <c r="W18" s="196"/>
      <c r="X18" s="196"/>
      <c r="Y18" s="298">
        <f>VLOOKUP(U18,'NIGHT THREE'!M$3:Q$38,5,FALSE)</f>
        <v>22</v>
      </c>
      <c r="Z18" s="314">
        <f t="shared" si="7"/>
        <v>13</v>
      </c>
    </row>
    <row r="19" spans="1:26" x14ac:dyDescent="0.3">
      <c r="A19" s="129">
        <v>15</v>
      </c>
      <c r="B19" s="197" t="s">
        <v>226</v>
      </c>
      <c r="C19" s="108" t="s">
        <v>7</v>
      </c>
      <c r="D19" s="133">
        <f t="shared" si="0"/>
        <v>8</v>
      </c>
      <c r="E19" s="108">
        <f>VLOOKUP($B19,'NIGHT THREE'!$M$3:$O$38,2,FALSE)</f>
        <v>7</v>
      </c>
      <c r="F19" s="108">
        <f>VLOOKUP($B19,'NIGHT THREE'!$M$3:$O$38,3,FALSE)</f>
        <v>4</v>
      </c>
      <c r="G19" s="133">
        <f t="shared" si="1"/>
        <v>7</v>
      </c>
      <c r="H19" s="108">
        <f>VLOOKUP(B19,'NIGHT THREE'!M$3:Q$38,5,FALSE)</f>
        <v>44</v>
      </c>
      <c r="I19" s="108">
        <f t="shared" si="2"/>
        <v>9</v>
      </c>
      <c r="J19" s="145">
        <f t="shared" si="3"/>
        <v>3</v>
      </c>
      <c r="K19" s="108">
        <f>VLOOKUP($B19,'Team SB Donations'!A$5:L$40,12,FALSE)</f>
        <v>25</v>
      </c>
      <c r="L19" s="133">
        <f t="shared" si="4"/>
        <v>2.75</v>
      </c>
      <c r="M19" s="276">
        <f>VLOOKUP($B19,'Volunteer Hrs'!C$2:D$37,2,FALSE)</f>
        <v>27</v>
      </c>
      <c r="N19" s="133">
        <f t="shared" si="5"/>
        <v>1.8</v>
      </c>
      <c r="O19" s="268">
        <f t="shared" si="6"/>
        <v>22.55</v>
      </c>
      <c r="R19" s="65"/>
      <c r="T19" s="136"/>
      <c r="U19" s="201" t="s">
        <v>133</v>
      </c>
      <c r="V19" s="108"/>
      <c r="W19" s="196"/>
      <c r="X19" s="196"/>
      <c r="Y19" s="108">
        <f>VLOOKUP(U19,'NIGHT THREE'!M$3:Q$38,5,FALSE)</f>
        <v>13</v>
      </c>
      <c r="Z19" s="314">
        <f t="shared" si="7"/>
        <v>15</v>
      </c>
    </row>
    <row r="20" spans="1:26" ht="15" thickBot="1" x14ac:dyDescent="0.35">
      <c r="A20" s="129">
        <v>16</v>
      </c>
      <c r="B20" s="237" t="s">
        <v>122</v>
      </c>
      <c r="C20" s="108" t="s">
        <v>7</v>
      </c>
      <c r="D20" s="133">
        <f t="shared" si="0"/>
        <v>8</v>
      </c>
      <c r="E20" s="108">
        <f>VLOOKUP($B20,'NIGHT THREE'!$M$3:$O$38,2,FALSE)</f>
        <v>4</v>
      </c>
      <c r="F20" s="108">
        <f>VLOOKUP($B20,'NIGHT THREE'!$M$3:$O$38,3,FALSE)</f>
        <v>7</v>
      </c>
      <c r="G20" s="133">
        <f t="shared" si="1"/>
        <v>4</v>
      </c>
      <c r="H20" s="108">
        <f>VLOOKUP(B20,'NIGHT THREE'!M$3:Q$38,5,FALSE)</f>
        <v>-23</v>
      </c>
      <c r="I20" s="108">
        <f t="shared" si="2"/>
        <v>22</v>
      </c>
      <c r="J20" s="145">
        <f t="shared" si="3"/>
        <v>1.5555555555555556</v>
      </c>
      <c r="K20" s="108">
        <f>VLOOKUP($B20,'Team SB Donations'!A$5:L$40,12,FALSE)</f>
        <v>11</v>
      </c>
      <c r="L20" s="133">
        <f t="shared" si="4"/>
        <v>6.25</v>
      </c>
      <c r="M20" s="276">
        <f>VLOOKUP($B20,'Volunteer Hrs'!C$2:D$37,2,FALSE)</f>
        <v>25</v>
      </c>
      <c r="N20" s="133">
        <f t="shared" si="5"/>
        <v>2.2000000000000002</v>
      </c>
      <c r="O20" s="268">
        <f t="shared" si="6"/>
        <v>22.005555555555556</v>
      </c>
      <c r="R20" s="65"/>
      <c r="T20" s="136"/>
      <c r="U20" s="266" t="s">
        <v>548</v>
      </c>
      <c r="V20" s="108"/>
      <c r="W20" s="196"/>
      <c r="X20" s="196"/>
      <c r="Y20" s="108">
        <f>VLOOKUP(U20,'NIGHT THREE'!M$3:Q$38,5,FALSE)</f>
        <v>7</v>
      </c>
      <c r="Z20" s="314">
        <f t="shared" si="7"/>
        <v>16</v>
      </c>
    </row>
    <row r="21" spans="1:26" x14ac:dyDescent="0.3">
      <c r="A21" s="129">
        <v>17</v>
      </c>
      <c r="B21" s="265" t="s">
        <v>128</v>
      </c>
      <c r="C21" s="108" t="s">
        <v>7</v>
      </c>
      <c r="D21" s="133">
        <f t="shared" si="0"/>
        <v>8</v>
      </c>
      <c r="E21" s="108">
        <f>VLOOKUP($B21,'NIGHT THREE'!$M$3:$O$38,2,FALSE)</f>
        <v>4</v>
      </c>
      <c r="F21" s="108">
        <f>VLOOKUP($B21,'NIGHT THREE'!$M$3:$O$38,3,FALSE)</f>
        <v>7</v>
      </c>
      <c r="G21" s="133">
        <f t="shared" si="1"/>
        <v>4</v>
      </c>
      <c r="H21" s="108">
        <f>VLOOKUP(B21,'NIGHT THREE'!M$3:Q$38,5,FALSE)</f>
        <v>-26</v>
      </c>
      <c r="I21" s="108">
        <f t="shared" si="2"/>
        <v>24</v>
      </c>
      <c r="J21" s="145">
        <f t="shared" si="3"/>
        <v>1.3333333333333333</v>
      </c>
      <c r="K21" s="108">
        <f>VLOOKUP($B21,'Team SB Donations'!A$5:L$40,12,FALSE)</f>
        <v>23</v>
      </c>
      <c r="L21" s="133">
        <f t="shared" si="4"/>
        <v>3.25</v>
      </c>
      <c r="M21" s="276">
        <f>VLOOKUP($B21,'Volunteer Hrs'!C$2:D$37,2,FALSE)</f>
        <v>13</v>
      </c>
      <c r="N21" s="133">
        <f t="shared" si="5"/>
        <v>4.5999999999999996</v>
      </c>
      <c r="O21" s="268">
        <f t="shared" si="6"/>
        <v>21.183333333333337</v>
      </c>
      <c r="R21" s="65"/>
      <c r="T21" s="136"/>
      <c r="U21" s="254" t="s">
        <v>225</v>
      </c>
      <c r="V21" s="108"/>
      <c r="W21" s="196"/>
      <c r="X21" s="196"/>
      <c r="Y21" s="298">
        <f>VLOOKUP(U21,'NIGHT THREE'!M$3:Q$38,5,FALSE)</f>
        <v>6</v>
      </c>
      <c r="Z21" s="314">
        <f t="shared" si="7"/>
        <v>17</v>
      </c>
    </row>
    <row r="22" spans="1:26" x14ac:dyDescent="0.3">
      <c r="A22" s="129">
        <v>18</v>
      </c>
      <c r="B22" s="175" t="s">
        <v>145</v>
      </c>
      <c r="C22" s="108" t="s">
        <v>9</v>
      </c>
      <c r="D22" s="133">
        <f t="shared" si="0"/>
        <v>2</v>
      </c>
      <c r="E22" s="108">
        <f>VLOOKUP($B22,'NIGHT THREE'!$M$3:$O$38,2,FALSE)</f>
        <v>9</v>
      </c>
      <c r="F22" s="108">
        <f>VLOOKUP($B22,'NIGHT THREE'!$M$3:$O$38,3,FALSE)</f>
        <v>2</v>
      </c>
      <c r="G22" s="133">
        <f t="shared" si="1"/>
        <v>9</v>
      </c>
      <c r="H22" s="108">
        <f>VLOOKUP(B22,'NIGHT THREE'!M$3:Q$38,5,FALSE)</f>
        <v>64</v>
      </c>
      <c r="I22" s="108">
        <f t="shared" si="2"/>
        <v>4</v>
      </c>
      <c r="J22" s="145">
        <f t="shared" si="3"/>
        <v>3.5555555555555554</v>
      </c>
      <c r="K22" s="108">
        <f>VLOOKUP($B22,'Team SB Donations'!A$5:L$40,12,FALSE)</f>
        <v>21</v>
      </c>
      <c r="L22" s="133">
        <f t="shared" si="4"/>
        <v>3.75</v>
      </c>
      <c r="M22" s="276">
        <f>VLOOKUP($B22,'Volunteer Hrs'!C$2:D$37,2,FALSE)</f>
        <v>26</v>
      </c>
      <c r="N22" s="133">
        <f t="shared" si="5"/>
        <v>2</v>
      </c>
      <c r="O22" s="268">
        <f t="shared" si="6"/>
        <v>20.305555555555557</v>
      </c>
      <c r="R22" s="65"/>
      <c r="T22" s="136"/>
      <c r="U22" s="175" t="s">
        <v>144</v>
      </c>
      <c r="V22" s="108"/>
      <c r="W22" s="196"/>
      <c r="X22" s="196"/>
      <c r="Y22" s="298">
        <f>VLOOKUP(U22,'NIGHT THREE'!M$3:Q$38,5,FALSE)</f>
        <v>6</v>
      </c>
      <c r="Z22" s="314">
        <f t="shared" si="7"/>
        <v>17</v>
      </c>
    </row>
    <row r="23" spans="1:26" x14ac:dyDescent="0.3">
      <c r="A23" s="129">
        <v>19</v>
      </c>
      <c r="B23" s="175" t="s">
        <v>215</v>
      </c>
      <c r="C23" s="108" t="s">
        <v>9</v>
      </c>
      <c r="D23" s="133">
        <f t="shared" si="0"/>
        <v>2</v>
      </c>
      <c r="E23" s="108">
        <f>VLOOKUP($B23,'NIGHT THREE'!$M$3:$O$38,2,FALSE)</f>
        <v>8</v>
      </c>
      <c r="F23" s="108">
        <f>VLOOKUP($B23,'NIGHT THREE'!$M$3:$O$38,3,FALSE)</f>
        <v>3</v>
      </c>
      <c r="G23" s="133">
        <f t="shared" si="1"/>
        <v>8</v>
      </c>
      <c r="H23" s="108">
        <f>VLOOKUP(B23,'NIGHT THREE'!M$3:Q$38,5,FALSE)</f>
        <v>70</v>
      </c>
      <c r="I23" s="108">
        <f t="shared" si="2"/>
        <v>2</v>
      </c>
      <c r="J23" s="145">
        <f t="shared" si="3"/>
        <v>3.7777777777777777</v>
      </c>
      <c r="K23" s="108">
        <f>VLOOKUP($B23,'Team SB Donations'!A$5:L$40,12,FALSE)</f>
        <v>29</v>
      </c>
      <c r="L23" s="133">
        <f t="shared" si="4"/>
        <v>1.75</v>
      </c>
      <c r="M23" s="276">
        <f>VLOOKUP($B23,'Volunteer Hrs'!C$2:D$37,2,FALSE)</f>
        <v>19</v>
      </c>
      <c r="N23" s="133">
        <f t="shared" si="5"/>
        <v>3.4</v>
      </c>
      <c r="O23" s="268">
        <f t="shared" si="6"/>
        <v>18.927777777777777</v>
      </c>
      <c r="R23" s="65"/>
      <c r="T23" s="136"/>
      <c r="U23" s="201" t="s">
        <v>517</v>
      </c>
      <c r="V23" s="108"/>
      <c r="W23" s="196"/>
      <c r="X23" s="196"/>
      <c r="Y23" s="108">
        <f>VLOOKUP(U23,'NIGHT THREE'!M$3:Q$38,5,FALSE)</f>
        <v>-6</v>
      </c>
      <c r="Z23" s="314">
        <f t="shared" si="7"/>
        <v>19</v>
      </c>
    </row>
    <row r="24" spans="1:26" x14ac:dyDescent="0.3">
      <c r="A24" s="129">
        <v>20</v>
      </c>
      <c r="B24" s="175" t="s">
        <v>212</v>
      </c>
      <c r="C24" s="108" t="s">
        <v>9</v>
      </c>
      <c r="D24" s="133">
        <f t="shared" si="0"/>
        <v>2</v>
      </c>
      <c r="E24" s="108">
        <f>VLOOKUP($B24,'NIGHT THREE'!$M$3:$O$38,2,FALSE)</f>
        <v>7</v>
      </c>
      <c r="F24" s="108">
        <f>VLOOKUP($B24,'NIGHT THREE'!$M$3:$O$38,3,FALSE)</f>
        <v>4</v>
      </c>
      <c r="G24" s="133">
        <f t="shared" si="1"/>
        <v>7</v>
      </c>
      <c r="H24" s="108">
        <f>VLOOKUP(B24,'NIGHT THREE'!M$3:Q$38,5,FALSE)</f>
        <v>22</v>
      </c>
      <c r="I24" s="108">
        <f t="shared" si="2"/>
        <v>13</v>
      </c>
      <c r="J24" s="145">
        <f t="shared" si="3"/>
        <v>2.5555555555555554</v>
      </c>
      <c r="K24" s="108">
        <f>VLOOKUP($B24,'Team SB Donations'!A$5:L$40,12,FALSE)</f>
        <v>15</v>
      </c>
      <c r="L24" s="133">
        <f t="shared" si="4"/>
        <v>5.25</v>
      </c>
      <c r="M24" s="276">
        <f>VLOOKUP($B24,'Volunteer Hrs'!C$2:D$37,2,FALSE)</f>
        <v>27</v>
      </c>
      <c r="N24" s="133">
        <f t="shared" si="5"/>
        <v>1.8</v>
      </c>
      <c r="O24" s="268">
        <f t="shared" si="6"/>
        <v>18.605555555555558</v>
      </c>
      <c r="R24" s="65"/>
      <c r="T24" s="136"/>
      <c r="U24" s="201" t="s">
        <v>125</v>
      </c>
      <c r="V24" s="108"/>
      <c r="W24" s="196"/>
      <c r="X24" s="196"/>
      <c r="Y24" s="108">
        <f>VLOOKUP(U24,'NIGHT THREE'!M$3:Q$38,5,FALSE)</f>
        <v>-15</v>
      </c>
      <c r="Z24" s="314">
        <f t="shared" si="7"/>
        <v>20</v>
      </c>
    </row>
    <row r="25" spans="1:26" x14ac:dyDescent="0.3">
      <c r="A25" s="129">
        <v>21</v>
      </c>
      <c r="B25" s="203" t="s">
        <v>523</v>
      </c>
      <c r="C25" s="108" t="s">
        <v>10</v>
      </c>
      <c r="D25" s="133">
        <f t="shared" si="0"/>
        <v>0</v>
      </c>
      <c r="E25" s="108">
        <f>VLOOKUP($B25,'NIGHT THREE'!$M$3:$O$38,2,FALSE)</f>
        <v>8</v>
      </c>
      <c r="F25" s="108">
        <f>VLOOKUP($B25,'NIGHT THREE'!$M$3:$O$38,3,FALSE)</f>
        <v>3</v>
      </c>
      <c r="G25" s="133">
        <f t="shared" si="1"/>
        <v>8</v>
      </c>
      <c r="H25" s="108">
        <f>VLOOKUP(B25,'NIGHT THREE'!M$3:Q$38,5,FALSE)</f>
        <v>53</v>
      </c>
      <c r="I25" s="108">
        <f t="shared" si="2"/>
        <v>7</v>
      </c>
      <c r="J25" s="145">
        <f t="shared" si="3"/>
        <v>3.2222222222222223</v>
      </c>
      <c r="K25" s="108">
        <f>VLOOKUP($B25,'Team SB Donations'!A$5:L$40,12,FALSE)</f>
        <v>13</v>
      </c>
      <c r="L25" s="133">
        <f t="shared" si="4"/>
        <v>5.75</v>
      </c>
      <c r="M25" s="276">
        <f>VLOOKUP($B25,'Volunteer Hrs'!C$2:D$37,2,FALSE)</f>
        <v>33</v>
      </c>
      <c r="N25" s="133">
        <f t="shared" si="5"/>
        <v>0.6</v>
      </c>
      <c r="O25" s="268">
        <f t="shared" si="6"/>
        <v>17.572222222222223</v>
      </c>
      <c r="R25" s="65"/>
      <c r="T25" s="136"/>
      <c r="U25" s="175" t="s">
        <v>137</v>
      </c>
      <c r="V25" s="108"/>
      <c r="W25" s="196"/>
      <c r="X25" s="196"/>
      <c r="Y25" s="108">
        <f>VLOOKUP(U25,'NIGHT THREE'!M$3:Q$38,5,FALSE)</f>
        <v>-16</v>
      </c>
      <c r="Z25" s="314">
        <f t="shared" si="7"/>
        <v>21</v>
      </c>
    </row>
    <row r="26" spans="1:26" x14ac:dyDescent="0.3">
      <c r="A26" s="129">
        <v>22</v>
      </c>
      <c r="B26" s="201" t="s">
        <v>517</v>
      </c>
      <c r="C26" s="108" t="s">
        <v>8</v>
      </c>
      <c r="D26" s="133">
        <f t="shared" si="0"/>
        <v>5</v>
      </c>
      <c r="E26" s="108">
        <f>VLOOKUP($B26,'NIGHT THREE'!$M$3:$O$38,2,FALSE)</f>
        <v>5</v>
      </c>
      <c r="F26" s="108">
        <f>VLOOKUP($B26,'NIGHT THREE'!$M$3:$O$38,3,FALSE)</f>
        <v>6</v>
      </c>
      <c r="G26" s="133">
        <f t="shared" si="1"/>
        <v>5</v>
      </c>
      <c r="H26" s="108">
        <f>VLOOKUP(B26,'NIGHT THREE'!M$3:Q$38,5,FALSE)</f>
        <v>-6</v>
      </c>
      <c r="I26" s="108">
        <f t="shared" si="2"/>
        <v>19</v>
      </c>
      <c r="J26" s="145">
        <f t="shared" si="3"/>
        <v>1.8888888888888888</v>
      </c>
      <c r="K26" s="108">
        <f>VLOOKUP($B26,'Team SB Donations'!A$5:L$40,12,FALSE)</f>
        <v>26</v>
      </c>
      <c r="L26" s="133">
        <f t="shared" si="4"/>
        <v>2.5</v>
      </c>
      <c r="M26" s="276">
        <f>VLOOKUP($B26,'Volunteer Hrs'!C$2:D$37,2,FALSE)</f>
        <v>22</v>
      </c>
      <c r="N26" s="133">
        <f t="shared" si="5"/>
        <v>2.8</v>
      </c>
      <c r="O26" s="268">
        <f t="shared" si="6"/>
        <v>17.18888888888889</v>
      </c>
      <c r="R26" s="65"/>
      <c r="T26" s="136"/>
      <c r="U26" s="201" t="s">
        <v>132</v>
      </c>
      <c r="V26" s="108"/>
      <c r="W26" s="196"/>
      <c r="X26" s="196"/>
      <c r="Y26" s="298">
        <f>VLOOKUP(U26,'NIGHT THREE'!M$3:Q$38,5,FALSE)</f>
        <v>-23</v>
      </c>
      <c r="Z26" s="314">
        <f t="shared" si="7"/>
        <v>22</v>
      </c>
    </row>
    <row r="27" spans="1:26" x14ac:dyDescent="0.3">
      <c r="A27" s="129">
        <v>23</v>
      </c>
      <c r="B27" s="203" t="s">
        <v>129</v>
      </c>
      <c r="C27" s="108" t="s">
        <v>10</v>
      </c>
      <c r="D27" s="133">
        <f t="shared" si="0"/>
        <v>0</v>
      </c>
      <c r="E27" s="108">
        <f>VLOOKUP($B27,'NIGHT THREE'!$M$3:$O$38,2,FALSE)</f>
        <v>3</v>
      </c>
      <c r="F27" s="108">
        <f>VLOOKUP($B27,'NIGHT THREE'!$M$3:$O$38,3,FALSE)</f>
        <v>8</v>
      </c>
      <c r="G27" s="133">
        <f t="shared" si="1"/>
        <v>3</v>
      </c>
      <c r="H27" s="108">
        <f>VLOOKUP(B27,'NIGHT THREE'!M$3:Q$38,5,FALSE)</f>
        <v>-55</v>
      </c>
      <c r="I27" s="108">
        <f t="shared" si="2"/>
        <v>32</v>
      </c>
      <c r="J27" s="145">
        <f t="shared" si="3"/>
        <v>0.44444444444444442</v>
      </c>
      <c r="K27" s="108">
        <f>VLOOKUP($B27,'Team SB Donations'!A$5:L$40,12,FALSE)</f>
        <v>7</v>
      </c>
      <c r="L27" s="133">
        <f t="shared" si="4"/>
        <v>7.25</v>
      </c>
      <c r="M27" s="276">
        <f>VLOOKUP($B27,'Volunteer Hrs'!C$2:D$37,2,FALSE)</f>
        <v>9</v>
      </c>
      <c r="N27" s="133">
        <f t="shared" si="5"/>
        <v>5.4</v>
      </c>
      <c r="O27" s="268">
        <f t="shared" si="6"/>
        <v>16.094444444444445</v>
      </c>
      <c r="R27" s="65"/>
      <c r="T27" s="136"/>
      <c r="U27" s="197" t="s">
        <v>122</v>
      </c>
      <c r="V27" s="108"/>
      <c r="W27" s="196"/>
      <c r="X27" s="196"/>
      <c r="Y27" s="298">
        <f>VLOOKUP(U27,'NIGHT THREE'!M$3:Q$38,5,FALSE)</f>
        <v>-23</v>
      </c>
      <c r="Z27" s="314">
        <f t="shared" si="7"/>
        <v>22</v>
      </c>
    </row>
    <row r="28" spans="1:26" x14ac:dyDescent="0.3">
      <c r="A28" s="129">
        <v>24</v>
      </c>
      <c r="B28" s="201" t="s">
        <v>132</v>
      </c>
      <c r="C28" s="108" t="s">
        <v>8</v>
      </c>
      <c r="D28" s="133">
        <f t="shared" si="0"/>
        <v>5</v>
      </c>
      <c r="E28" s="108">
        <f>VLOOKUP($B28,'NIGHT THREE'!$M$3:$O$38,2,FALSE)</f>
        <v>5</v>
      </c>
      <c r="F28" s="108">
        <f>VLOOKUP($B28,'NIGHT THREE'!$M$3:$O$38,3,FALSE)</f>
        <v>6</v>
      </c>
      <c r="G28" s="133">
        <f t="shared" si="1"/>
        <v>5</v>
      </c>
      <c r="H28" s="108">
        <f>VLOOKUP(B28,'NIGHT THREE'!M$3:Q$38,5,FALSE)</f>
        <v>-23</v>
      </c>
      <c r="I28" s="108">
        <f t="shared" si="2"/>
        <v>22</v>
      </c>
      <c r="J28" s="145">
        <f t="shared" si="3"/>
        <v>1.5555555555555556</v>
      </c>
      <c r="K28" s="108">
        <f>VLOOKUP($B28,'Team SB Donations'!A$5:L$40,12,FALSE)</f>
        <v>22</v>
      </c>
      <c r="L28" s="133">
        <f t="shared" si="4"/>
        <v>3.5</v>
      </c>
      <c r="M28" s="276">
        <f>VLOOKUP($B28,'Volunteer Hrs'!C$2:D$37,2,FALSE)</f>
        <v>31</v>
      </c>
      <c r="N28" s="133">
        <f t="shared" si="5"/>
        <v>1</v>
      </c>
      <c r="O28" s="268">
        <f t="shared" si="6"/>
        <v>16.055555555555557</v>
      </c>
      <c r="R28" s="65"/>
      <c r="T28" s="136"/>
      <c r="U28" s="175" t="s">
        <v>349</v>
      </c>
      <c r="V28" s="108"/>
      <c r="W28" s="196"/>
      <c r="X28" s="196"/>
      <c r="Y28" s="108">
        <f>VLOOKUP(U28,'NIGHT THREE'!M$3:Q$38,5,FALSE)</f>
        <v>-26</v>
      </c>
      <c r="Z28" s="314">
        <f t="shared" si="7"/>
        <v>24</v>
      </c>
    </row>
    <row r="29" spans="1:26" x14ac:dyDescent="0.3">
      <c r="A29" s="129">
        <v>25</v>
      </c>
      <c r="B29" s="175" t="s">
        <v>124</v>
      </c>
      <c r="C29" s="108" t="s">
        <v>9</v>
      </c>
      <c r="D29" s="133">
        <f t="shared" si="0"/>
        <v>2</v>
      </c>
      <c r="E29" s="108">
        <f>VLOOKUP($B29,'NIGHT THREE'!$M$3:$O$38,2,FALSE)</f>
        <v>2</v>
      </c>
      <c r="F29" s="108">
        <f>VLOOKUP($B29,'NIGHT THREE'!$M$3:$O$38,3,FALSE)</f>
        <v>9</v>
      </c>
      <c r="G29" s="133">
        <f t="shared" si="1"/>
        <v>2</v>
      </c>
      <c r="H29" s="108">
        <f>VLOOKUP(B29,'NIGHT THREE'!M$3:Q$38,5,FALSE)</f>
        <v>-67</v>
      </c>
      <c r="I29" s="108">
        <f t="shared" si="2"/>
        <v>34</v>
      </c>
      <c r="J29" s="145">
        <f t="shared" si="3"/>
        <v>0.22222222222222221</v>
      </c>
      <c r="K29" s="108">
        <f>VLOOKUP($B29,'Team SB Donations'!A$5:L$40,12,FALSE)</f>
        <v>17</v>
      </c>
      <c r="L29" s="133">
        <f t="shared" si="4"/>
        <v>4.75</v>
      </c>
      <c r="M29" s="276">
        <f>VLOOKUP($B29,'Volunteer Hrs'!C$2:D$37,2,FALSE)</f>
        <v>1</v>
      </c>
      <c r="N29" s="133">
        <f t="shared" si="5"/>
        <v>7</v>
      </c>
      <c r="O29" s="268">
        <f t="shared" si="6"/>
        <v>15.972222222222221</v>
      </c>
      <c r="R29" s="65"/>
      <c r="T29" s="136"/>
      <c r="U29" s="197" t="s">
        <v>128</v>
      </c>
      <c r="V29" s="108"/>
      <c r="W29" s="196"/>
      <c r="X29" s="196"/>
      <c r="Y29" s="108">
        <f>VLOOKUP(U29,'NIGHT THREE'!M$3:Q$38,5,FALSE)</f>
        <v>-26</v>
      </c>
      <c r="Z29" s="314">
        <f t="shared" si="7"/>
        <v>24</v>
      </c>
    </row>
    <row r="30" spans="1:26" ht="15" thickBot="1" x14ac:dyDescent="0.35">
      <c r="A30" s="129">
        <v>26</v>
      </c>
      <c r="B30" s="299" t="s">
        <v>548</v>
      </c>
      <c r="C30" s="108" t="s">
        <v>10</v>
      </c>
      <c r="D30" s="133">
        <f t="shared" si="0"/>
        <v>0</v>
      </c>
      <c r="E30" s="108">
        <f>VLOOKUP($B30,'NIGHT THREE'!$M$3:$O$38,2,FALSE)</f>
        <v>5</v>
      </c>
      <c r="F30" s="108">
        <f>VLOOKUP($B30,'NIGHT THREE'!$M$3:$O$38,3,FALSE)</f>
        <v>6</v>
      </c>
      <c r="G30" s="133">
        <f t="shared" si="1"/>
        <v>5</v>
      </c>
      <c r="H30" s="108">
        <f>VLOOKUP(B30,'NIGHT THREE'!M$3:Q$38,5,FALSE)</f>
        <v>7</v>
      </c>
      <c r="I30" s="108">
        <f t="shared" si="2"/>
        <v>16</v>
      </c>
      <c r="J30" s="145">
        <f t="shared" si="3"/>
        <v>2.2222222222222223</v>
      </c>
      <c r="K30" s="108">
        <f>VLOOKUP($B30,'Team SB Donations'!A$5:L$40,12,FALSE)</f>
        <v>10</v>
      </c>
      <c r="L30" s="133">
        <f t="shared" si="4"/>
        <v>6.5</v>
      </c>
      <c r="M30" s="276">
        <f>VLOOKUP($B30,'Volunteer Hrs'!C$2:D$37,2,FALSE)</f>
        <v>35</v>
      </c>
      <c r="N30" s="133">
        <f t="shared" si="5"/>
        <v>0.2</v>
      </c>
      <c r="O30" s="268">
        <f t="shared" si="6"/>
        <v>13.922222222222221</v>
      </c>
      <c r="R30" s="65"/>
      <c r="T30" s="136"/>
      <c r="U30" s="309" t="s">
        <v>138</v>
      </c>
      <c r="V30" s="108"/>
      <c r="W30" s="196"/>
      <c r="X30" s="196"/>
      <c r="Y30" s="108">
        <f>VLOOKUP(U30,'NIGHT THREE'!M$3:Q$38,5,FALSE)</f>
        <v>-33</v>
      </c>
      <c r="Z30" s="314">
        <f t="shared" si="7"/>
        <v>26</v>
      </c>
    </row>
    <row r="31" spans="1:26" x14ac:dyDescent="0.3">
      <c r="A31" s="129">
        <v>27</v>
      </c>
      <c r="B31" s="203" t="s">
        <v>350</v>
      </c>
      <c r="C31" s="108" t="s">
        <v>10</v>
      </c>
      <c r="D31" s="133">
        <f t="shared" si="0"/>
        <v>0</v>
      </c>
      <c r="E31" s="108">
        <f>VLOOKUP($B31,'NIGHT THREE'!$M$3:$O$38,2,FALSE)</f>
        <v>4</v>
      </c>
      <c r="F31" s="108">
        <f>VLOOKUP($B31,'NIGHT THREE'!$M$3:$O$38,3,FALSE)</f>
        <v>7</v>
      </c>
      <c r="G31" s="133">
        <f t="shared" si="1"/>
        <v>4</v>
      </c>
      <c r="H31" s="108">
        <f>VLOOKUP(B31,'NIGHT THREE'!M$3:Q$38,5,FALSE)</f>
        <v>-46</v>
      </c>
      <c r="I31" s="108">
        <f t="shared" si="2"/>
        <v>29</v>
      </c>
      <c r="J31" s="145">
        <f t="shared" si="3"/>
        <v>0.77777777777777779</v>
      </c>
      <c r="K31" s="108">
        <f>VLOOKUP($B31,'Team SB Donations'!A$5:L$40,12,FALSE)</f>
        <v>27</v>
      </c>
      <c r="L31" s="133">
        <f t="shared" si="4"/>
        <v>2.25</v>
      </c>
      <c r="M31" s="276">
        <f>VLOOKUP($B31,'Volunteer Hrs'!C$2:D$37,2,FALSE)</f>
        <v>5</v>
      </c>
      <c r="N31" s="133">
        <f t="shared" si="5"/>
        <v>6.2</v>
      </c>
      <c r="O31" s="268">
        <f t="shared" si="6"/>
        <v>13.227777777777778</v>
      </c>
      <c r="R31" s="65"/>
      <c r="T31" s="136"/>
      <c r="U31" s="201" t="s">
        <v>382</v>
      </c>
      <c r="V31" s="108"/>
      <c r="W31" s="196"/>
      <c r="X31" s="196"/>
      <c r="Y31" s="108">
        <f>VLOOKUP(U31,'NIGHT THREE'!M$3:Q$38,5,FALSE)</f>
        <v>-39</v>
      </c>
      <c r="Z31" s="314">
        <f t="shared" si="7"/>
        <v>27</v>
      </c>
    </row>
    <row r="32" spans="1:26" x14ac:dyDescent="0.3">
      <c r="A32" s="129">
        <v>28</v>
      </c>
      <c r="B32" s="175" t="s">
        <v>137</v>
      </c>
      <c r="C32" s="108" t="s">
        <v>9</v>
      </c>
      <c r="D32" s="133">
        <f t="shared" si="0"/>
        <v>2</v>
      </c>
      <c r="E32" s="108">
        <f>VLOOKUP($B32,'NIGHT THREE'!$M$3:$O$38,2,FALSE)</f>
        <v>3</v>
      </c>
      <c r="F32" s="108">
        <f>VLOOKUP($B32,'NIGHT THREE'!$M$3:$O$38,3,FALSE)</f>
        <v>8</v>
      </c>
      <c r="G32" s="133">
        <f t="shared" si="1"/>
        <v>3</v>
      </c>
      <c r="H32" s="108">
        <f>VLOOKUP(B32,'NIGHT THREE'!M$3:Q$38,5,FALSE)</f>
        <v>-16</v>
      </c>
      <c r="I32" s="108">
        <f t="shared" si="2"/>
        <v>21</v>
      </c>
      <c r="J32" s="145">
        <f t="shared" si="3"/>
        <v>1.6666666666666667</v>
      </c>
      <c r="K32" s="108">
        <f>VLOOKUP($B32,'Team SB Donations'!A$5:L$40,12,FALSE)</f>
        <v>28</v>
      </c>
      <c r="L32" s="133">
        <f t="shared" si="4"/>
        <v>2</v>
      </c>
      <c r="M32" s="276">
        <f>VLOOKUP($B32,'Volunteer Hrs'!C$2:D$37,2,FALSE)</f>
        <v>14</v>
      </c>
      <c r="N32" s="133">
        <f t="shared" si="5"/>
        <v>4.4000000000000004</v>
      </c>
      <c r="O32" s="268">
        <f t="shared" si="6"/>
        <v>13.066666666666668</v>
      </c>
      <c r="R32" s="65"/>
      <c r="T32" s="136"/>
      <c r="U32" s="175" t="s">
        <v>553</v>
      </c>
      <c r="V32" s="108"/>
      <c r="W32" s="196"/>
      <c r="X32" s="196"/>
      <c r="Y32" s="108">
        <f>VLOOKUP(U32,'NIGHT THREE'!M$3:Q$38,5,FALSE)</f>
        <v>-45</v>
      </c>
      <c r="Z32" s="314">
        <f t="shared" si="7"/>
        <v>28</v>
      </c>
    </row>
    <row r="33" spans="1:26" ht="17.399999999999999" customHeight="1" x14ac:dyDescent="0.3">
      <c r="A33" s="306">
        <v>29</v>
      </c>
      <c r="B33" s="201" t="s">
        <v>382</v>
      </c>
      <c r="C33" s="108" t="s">
        <v>8</v>
      </c>
      <c r="D33" s="133">
        <f t="shared" si="0"/>
        <v>5</v>
      </c>
      <c r="E33" s="108">
        <f>VLOOKUP($B33,'NIGHT THREE'!$M$3:$O$38,2,FALSE)</f>
        <v>3</v>
      </c>
      <c r="F33" s="108">
        <f>VLOOKUP($B33,'NIGHT THREE'!$M$3:$O$38,3,FALSE)</f>
        <v>8</v>
      </c>
      <c r="G33" s="133">
        <f t="shared" si="1"/>
        <v>3</v>
      </c>
      <c r="H33" s="108">
        <f>VLOOKUP(B33,'NIGHT THREE'!M$3:Q$38,5,FALSE)</f>
        <v>-39</v>
      </c>
      <c r="I33" s="108">
        <f t="shared" si="2"/>
        <v>27</v>
      </c>
      <c r="J33" s="145">
        <f t="shared" si="3"/>
        <v>1</v>
      </c>
      <c r="K33" s="108">
        <f>VLOOKUP($B33,'Team SB Donations'!A$5:L$40,12,FALSE)</f>
        <v>31</v>
      </c>
      <c r="L33" s="133">
        <f t="shared" si="4"/>
        <v>1.25</v>
      </c>
      <c r="M33" s="276">
        <f>VLOOKUP($B33,'Volunteer Hrs'!C$2:D$37,2,FALSE)</f>
        <v>23</v>
      </c>
      <c r="N33" s="133">
        <f t="shared" si="5"/>
        <v>2.6</v>
      </c>
      <c r="O33" s="268">
        <f t="shared" si="6"/>
        <v>12.85</v>
      </c>
      <c r="P33" s="320" t="s">
        <v>601</v>
      </c>
      <c r="Q33" s="320"/>
      <c r="R33" s="65"/>
      <c r="T33" s="136"/>
      <c r="U33" s="203" t="s">
        <v>350</v>
      </c>
      <c r="V33" s="108"/>
      <c r="W33" s="196"/>
      <c r="X33" s="196"/>
      <c r="Y33" s="108">
        <f>VLOOKUP(U33,'NIGHT THREE'!M$3:Q$38,5,FALSE)</f>
        <v>-46</v>
      </c>
      <c r="Z33" s="314">
        <f t="shared" si="7"/>
        <v>29</v>
      </c>
    </row>
    <row r="34" spans="1:26" x14ac:dyDescent="0.3">
      <c r="A34" s="306">
        <v>30</v>
      </c>
      <c r="B34" s="203" t="s">
        <v>131</v>
      </c>
      <c r="C34" s="108" t="s">
        <v>10</v>
      </c>
      <c r="D34" s="133">
        <f t="shared" si="0"/>
        <v>0</v>
      </c>
      <c r="E34" s="108">
        <f>VLOOKUP($B34,'NIGHT THREE'!$M$3:$O$38,2,FALSE)</f>
        <v>2</v>
      </c>
      <c r="F34" s="108">
        <f>VLOOKUP($B34,'NIGHT THREE'!$M$3:$O$38,3,FALSE)</f>
        <v>9</v>
      </c>
      <c r="G34" s="133">
        <f t="shared" si="1"/>
        <v>2</v>
      </c>
      <c r="H34" s="108">
        <f>VLOOKUP(B34,'NIGHT THREE'!M$3:Q$38,5,FALSE)</f>
        <v>-50</v>
      </c>
      <c r="I34" s="108">
        <f t="shared" si="2"/>
        <v>30</v>
      </c>
      <c r="J34" s="145">
        <f t="shared" si="3"/>
        <v>0.66666666666666663</v>
      </c>
      <c r="K34" s="108">
        <f>VLOOKUP($B34,'Team SB Donations'!A$5:L$40,12,FALSE)</f>
        <v>20</v>
      </c>
      <c r="L34" s="133">
        <f t="shared" si="4"/>
        <v>4</v>
      </c>
      <c r="M34" s="276">
        <f>VLOOKUP($B34,'Volunteer Hrs'!C$2:D$37,2,FALSE)</f>
        <v>10</v>
      </c>
      <c r="N34" s="133">
        <f t="shared" si="5"/>
        <v>5.2</v>
      </c>
      <c r="O34" s="268">
        <f t="shared" si="6"/>
        <v>11.866666666666667</v>
      </c>
      <c r="P34" s="320"/>
      <c r="Q34" s="320"/>
      <c r="R34" s="65"/>
      <c r="T34" s="136"/>
      <c r="U34" s="203" t="s">
        <v>131</v>
      </c>
      <c r="V34" s="108"/>
      <c r="W34" s="196"/>
      <c r="X34" s="196"/>
      <c r="Y34" s="108">
        <f>VLOOKUP(U34,'NIGHT THREE'!M$3:Q$38,5,FALSE)</f>
        <v>-50</v>
      </c>
      <c r="Z34" s="314">
        <f t="shared" si="7"/>
        <v>30</v>
      </c>
    </row>
    <row r="35" spans="1:26" x14ac:dyDescent="0.3">
      <c r="A35" s="306">
        <v>31</v>
      </c>
      <c r="B35" s="201" t="s">
        <v>138</v>
      </c>
      <c r="C35" s="108" t="s">
        <v>8</v>
      </c>
      <c r="D35" s="133">
        <f t="shared" si="0"/>
        <v>5</v>
      </c>
      <c r="E35" s="108">
        <f>VLOOKUP($B35,'NIGHT THREE'!$M$3:$O$38,2,FALSE)</f>
        <v>3</v>
      </c>
      <c r="F35" s="108">
        <f>VLOOKUP($B35,'NIGHT THREE'!$M$3:$O$38,3,FALSE)</f>
        <v>8</v>
      </c>
      <c r="G35" s="133">
        <f t="shared" si="1"/>
        <v>3</v>
      </c>
      <c r="H35" s="108">
        <f>VLOOKUP(B35,'NIGHT THREE'!M$3:Q$38,5,FALSE)</f>
        <v>-33</v>
      </c>
      <c r="I35" s="108">
        <f t="shared" si="2"/>
        <v>26</v>
      </c>
      <c r="J35" s="145">
        <f t="shared" si="3"/>
        <v>1.1111111111111112</v>
      </c>
      <c r="K35" s="108">
        <f>VLOOKUP($B35,'Team SB Donations'!A$5:L$40,12,FALSE)</f>
        <v>36</v>
      </c>
      <c r="L35" s="133">
        <f t="shared" si="4"/>
        <v>0</v>
      </c>
      <c r="M35" s="276">
        <f>VLOOKUP($B35,'Volunteer Hrs'!C$2:D$37,2,FALSE)</f>
        <v>31</v>
      </c>
      <c r="N35" s="133">
        <f t="shared" si="5"/>
        <v>1</v>
      </c>
      <c r="O35" s="268">
        <f t="shared" si="6"/>
        <v>10.111111111111111</v>
      </c>
      <c r="P35" s="320"/>
      <c r="Q35" s="320"/>
      <c r="R35" s="65"/>
      <c r="T35" s="136"/>
      <c r="U35" s="203" t="s">
        <v>141</v>
      </c>
      <c r="V35" s="108"/>
      <c r="W35" s="196"/>
      <c r="X35" s="196"/>
      <c r="Y35" s="108">
        <f>VLOOKUP(U35,'NIGHT THREE'!M$3:Q$38,5,FALSE)</f>
        <v>-54</v>
      </c>
      <c r="Z35" s="314">
        <f t="shared" si="7"/>
        <v>31</v>
      </c>
    </row>
    <row r="36" spans="1:26" x14ac:dyDescent="0.3">
      <c r="A36" s="307">
        <v>32</v>
      </c>
      <c r="B36" s="310" t="s">
        <v>225</v>
      </c>
      <c r="C36" s="296" t="s">
        <v>9</v>
      </c>
      <c r="D36" s="297">
        <f t="shared" si="0"/>
        <v>2</v>
      </c>
      <c r="E36" s="296">
        <f>VLOOKUP($B36,'NIGHT THREE'!$M$3:$O$38,2,FALSE)</f>
        <v>5</v>
      </c>
      <c r="F36" s="296">
        <f>VLOOKUP($B36,'NIGHT THREE'!$M$3:$O$38,3,FALSE)</f>
        <v>6</v>
      </c>
      <c r="G36" s="297">
        <f t="shared" si="1"/>
        <v>5</v>
      </c>
      <c r="H36" s="296">
        <f>VLOOKUP(B36,'NIGHT THREE'!M$3:Q$38,5,FALSE)</f>
        <v>6</v>
      </c>
      <c r="I36" s="108">
        <f t="shared" si="2"/>
        <v>17</v>
      </c>
      <c r="J36" s="145">
        <f t="shared" si="3"/>
        <v>2.1111111111111112</v>
      </c>
      <c r="K36" s="296">
        <f>VLOOKUP($B36,'Team SB Donations'!A$5:L$40,12,FALSE)</f>
        <v>35</v>
      </c>
      <c r="L36" s="133">
        <f t="shared" si="4"/>
        <v>0.25</v>
      </c>
      <c r="M36" s="276">
        <f>VLOOKUP($B36,'Volunteer Hrs'!C$2:D$37,2,FALSE)</f>
        <v>35</v>
      </c>
      <c r="N36" s="133">
        <f t="shared" si="5"/>
        <v>0.2</v>
      </c>
      <c r="O36" s="268">
        <f t="shared" si="6"/>
        <v>9.56111111111111</v>
      </c>
      <c r="P36" s="320"/>
      <c r="Q36" s="320"/>
      <c r="R36" s="65"/>
      <c r="S36" s="65"/>
      <c r="T36" s="136"/>
      <c r="U36" s="203" t="s">
        <v>129</v>
      </c>
      <c r="V36" s="108"/>
      <c r="W36" s="196"/>
      <c r="X36" s="196"/>
      <c r="Y36" s="108">
        <f>VLOOKUP(U36,'NIGHT THREE'!M$3:Q$38,5,FALSE)</f>
        <v>-55</v>
      </c>
      <c r="Z36" s="314">
        <f t="shared" si="7"/>
        <v>32</v>
      </c>
    </row>
    <row r="37" spans="1:26" x14ac:dyDescent="0.3">
      <c r="A37" s="306">
        <v>33</v>
      </c>
      <c r="B37" s="175" t="s">
        <v>553</v>
      </c>
      <c r="C37" s="108" t="s">
        <v>9</v>
      </c>
      <c r="D37" s="298">
        <f t="shared" si="0"/>
        <v>2</v>
      </c>
      <c r="E37" s="108">
        <f>VLOOKUP($B37,'NIGHT THREE'!$M$3:$O$38,2,FALSE)</f>
        <v>3</v>
      </c>
      <c r="F37" s="108">
        <f>VLOOKUP($B37,'NIGHT THREE'!$M$3:$O$38,3,FALSE)</f>
        <v>8</v>
      </c>
      <c r="G37" s="298">
        <f t="shared" si="1"/>
        <v>3</v>
      </c>
      <c r="H37" s="108">
        <f>VLOOKUP(B37,'NIGHT THREE'!M$3:Q$38,5,FALSE)</f>
        <v>-45</v>
      </c>
      <c r="I37" s="108">
        <f t="shared" si="2"/>
        <v>28</v>
      </c>
      <c r="J37" s="145">
        <f t="shared" si="3"/>
        <v>0.88888888888888884</v>
      </c>
      <c r="K37" s="108">
        <f>VLOOKUP($B37,'Team SB Donations'!A$5:L$40,12,FALSE)</f>
        <v>33</v>
      </c>
      <c r="L37" s="133">
        <f t="shared" si="4"/>
        <v>0.75</v>
      </c>
      <c r="M37" s="276">
        <f>VLOOKUP($B37,'Volunteer Hrs'!C$2:D$37,2,FALSE)</f>
        <v>30</v>
      </c>
      <c r="N37" s="133">
        <f t="shared" si="5"/>
        <v>1.2</v>
      </c>
      <c r="O37" s="268">
        <f t="shared" si="6"/>
        <v>7.8388888888888895</v>
      </c>
      <c r="P37" s="320"/>
      <c r="Q37" s="320"/>
      <c r="R37" s="65"/>
      <c r="S37" s="65"/>
      <c r="T37" s="136"/>
      <c r="U37" s="203" t="s">
        <v>522</v>
      </c>
      <c r="V37" s="108"/>
      <c r="W37" s="196"/>
      <c r="X37" s="196"/>
      <c r="Y37" s="108">
        <f>VLOOKUP(U37,'NIGHT THREE'!M$3:Q$38,5,FALSE)</f>
        <v>-62</v>
      </c>
      <c r="Z37" s="314">
        <f t="shared" si="7"/>
        <v>33</v>
      </c>
    </row>
    <row r="38" spans="1:26" x14ac:dyDescent="0.3">
      <c r="A38" s="306">
        <v>34</v>
      </c>
      <c r="B38" s="203" t="s">
        <v>134</v>
      </c>
      <c r="C38" s="108" t="s">
        <v>10</v>
      </c>
      <c r="D38" s="298">
        <f t="shared" si="0"/>
        <v>0</v>
      </c>
      <c r="E38" s="108">
        <f>VLOOKUP($B38,'NIGHT THREE'!$M$3:$O$38,2,FALSE)</f>
        <v>2</v>
      </c>
      <c r="F38" s="108">
        <f>VLOOKUP($B38,'NIGHT THREE'!$M$3:$O$38,3,FALSE)</f>
        <v>9</v>
      </c>
      <c r="G38" s="298">
        <f t="shared" si="1"/>
        <v>2</v>
      </c>
      <c r="H38" s="108">
        <f>VLOOKUP(B38,'NIGHT THREE'!M$3:Q$38,5,FALSE)</f>
        <v>-78</v>
      </c>
      <c r="I38" s="108">
        <f t="shared" si="2"/>
        <v>35</v>
      </c>
      <c r="J38" s="145">
        <f t="shared" si="3"/>
        <v>0.1111111111111111</v>
      </c>
      <c r="K38" s="108">
        <f>VLOOKUP($B38,'Team SB Donations'!A$5:L$40,12,FALSE)</f>
        <v>34</v>
      </c>
      <c r="L38" s="133">
        <f t="shared" si="4"/>
        <v>0.5</v>
      </c>
      <c r="M38" s="276">
        <f>VLOOKUP($B38,'Volunteer Hrs'!C$2:D$37,2,FALSE)</f>
        <v>15</v>
      </c>
      <c r="N38" s="133">
        <f t="shared" si="5"/>
        <v>4.2</v>
      </c>
      <c r="O38" s="268">
        <f t="shared" si="6"/>
        <v>6.8111111111111118</v>
      </c>
      <c r="P38" s="320"/>
      <c r="Q38" s="320"/>
      <c r="R38" s="65"/>
      <c r="S38" s="65"/>
      <c r="T38" s="136"/>
      <c r="U38" s="175" t="s">
        <v>124</v>
      </c>
      <c r="V38" s="108"/>
      <c r="W38" s="196"/>
      <c r="X38" s="196"/>
      <c r="Y38" s="108">
        <f>VLOOKUP(U38,'NIGHT THREE'!M$3:Q$38,5,FALSE)</f>
        <v>-67</v>
      </c>
      <c r="Z38" s="314">
        <f t="shared" si="7"/>
        <v>34</v>
      </c>
    </row>
    <row r="39" spans="1:26" x14ac:dyDescent="0.3">
      <c r="A39" s="306">
        <v>35</v>
      </c>
      <c r="B39" s="203" t="s">
        <v>141</v>
      </c>
      <c r="C39" s="108" t="s">
        <v>10</v>
      </c>
      <c r="D39" s="298">
        <f t="shared" si="0"/>
        <v>0</v>
      </c>
      <c r="E39" s="108">
        <f>VLOOKUP($B39,'NIGHT THREE'!$M$3:$O$38,2,FALSE)</f>
        <v>4</v>
      </c>
      <c r="F39" s="108">
        <f>VLOOKUP($B39,'NIGHT THREE'!$M$3:$O$38,3,FALSE)</f>
        <v>7</v>
      </c>
      <c r="G39" s="298">
        <f t="shared" si="1"/>
        <v>4</v>
      </c>
      <c r="H39" s="108">
        <f>VLOOKUP(B39,'NIGHT THREE'!M$3:Q$38,5,FALSE)</f>
        <v>-54</v>
      </c>
      <c r="I39" s="108">
        <f t="shared" si="2"/>
        <v>31</v>
      </c>
      <c r="J39" s="145">
        <f t="shared" si="3"/>
        <v>0.55555555555555558</v>
      </c>
      <c r="K39" s="108">
        <f>VLOOKUP($B39,'Team SB Donations'!A$5:L$40,12,FALSE)</f>
        <v>30</v>
      </c>
      <c r="L39" s="133">
        <f t="shared" si="4"/>
        <v>1.5</v>
      </c>
      <c r="M39" s="276">
        <f>VLOOKUP($B39,'Volunteer Hrs'!C$2:D$37,2,FALSE)</f>
        <v>34</v>
      </c>
      <c r="N39" s="133">
        <f t="shared" si="5"/>
        <v>0.4</v>
      </c>
      <c r="O39" s="268">
        <f t="shared" si="6"/>
        <v>6.4555555555555557</v>
      </c>
      <c r="P39" s="320"/>
      <c r="Q39" s="320"/>
      <c r="R39" s="65"/>
      <c r="S39" s="65"/>
      <c r="T39" s="136"/>
      <c r="U39" s="203" t="s">
        <v>134</v>
      </c>
      <c r="V39" s="108"/>
      <c r="W39" s="196"/>
      <c r="X39" s="196"/>
      <c r="Y39" s="108">
        <f>VLOOKUP(U39,'NIGHT THREE'!M$3:Q$38,5,FALSE)</f>
        <v>-78</v>
      </c>
      <c r="Z39" s="314">
        <f t="shared" si="7"/>
        <v>35</v>
      </c>
    </row>
    <row r="40" spans="1:26" x14ac:dyDescent="0.3">
      <c r="A40" s="306">
        <v>36</v>
      </c>
      <c r="B40" s="204" t="s">
        <v>207</v>
      </c>
      <c r="C40" s="108" t="s">
        <v>10</v>
      </c>
      <c r="D40" s="298">
        <f t="shared" si="0"/>
        <v>0</v>
      </c>
      <c r="E40" s="108">
        <f>VLOOKUP($B40,'NIGHT THREE'!$M$3:$O$38,2,FALSE)</f>
        <v>3</v>
      </c>
      <c r="F40" s="108">
        <f>VLOOKUP($B40,'NIGHT THREE'!$M$3:$O$38,3,FALSE)</f>
        <v>8</v>
      </c>
      <c r="G40" s="298">
        <f t="shared" si="1"/>
        <v>3</v>
      </c>
      <c r="H40" s="108">
        <f>VLOOKUP(B40,'NIGHT THREE'!M$3:Q$38,5,FALSE)</f>
        <v>-80</v>
      </c>
      <c r="I40" s="108">
        <f t="shared" si="2"/>
        <v>36</v>
      </c>
      <c r="J40" s="145">
        <f t="shared" si="3"/>
        <v>0</v>
      </c>
      <c r="K40" s="108">
        <f>VLOOKUP($B40,'Team SB Donations'!A$5:L$40,12,FALSE)</f>
        <v>32</v>
      </c>
      <c r="L40" s="133">
        <f t="shared" si="4"/>
        <v>1</v>
      </c>
      <c r="M40" s="276">
        <f>VLOOKUP($B40,'Volunteer Hrs'!C$2:D$37,2,FALSE)</f>
        <v>29</v>
      </c>
      <c r="N40" s="133">
        <f t="shared" si="5"/>
        <v>1.4</v>
      </c>
      <c r="O40" s="268">
        <f t="shared" si="6"/>
        <v>5.4</v>
      </c>
      <c r="P40" s="320"/>
      <c r="Q40" s="320"/>
      <c r="R40" s="65"/>
      <c r="S40" s="65"/>
      <c r="T40" s="136"/>
      <c r="U40" s="204" t="s">
        <v>207</v>
      </c>
      <c r="V40" s="108"/>
      <c r="W40" s="196"/>
      <c r="X40" s="196"/>
      <c r="Y40" s="108">
        <f>VLOOKUP(U40,'NIGHT THREE'!M$3:Q$38,5,FALSE)</f>
        <v>-80</v>
      </c>
      <c r="Z40" s="314">
        <f t="shared" si="7"/>
        <v>36</v>
      </c>
    </row>
    <row r="41" spans="1:26" x14ac:dyDescent="0.3">
      <c r="R41" s="65"/>
      <c r="S41" s="65"/>
      <c r="T41" s="65"/>
      <c r="U41" s="65"/>
      <c r="V41" s="65"/>
      <c r="W41" s="65"/>
      <c r="X41" s="65"/>
    </row>
    <row r="42" spans="1:26" x14ac:dyDescent="0.3">
      <c r="C42" s="72" t="s">
        <v>501</v>
      </c>
      <c r="G42" s="190" t="s">
        <v>502</v>
      </c>
      <c r="R42" s="65"/>
      <c r="S42" s="65"/>
      <c r="T42" s="65"/>
      <c r="U42" s="65"/>
      <c r="V42" s="65"/>
      <c r="W42" s="65"/>
      <c r="X42" s="65"/>
    </row>
    <row r="43" spans="1:26" ht="15" thickBot="1" x14ac:dyDescent="0.35">
      <c r="B43" s="192"/>
      <c r="C43" s="72" t="s">
        <v>494</v>
      </c>
      <c r="D43" s="72" t="s">
        <v>496</v>
      </c>
      <c r="E43" s="76"/>
      <c r="F43" s="76"/>
      <c r="G43" s="72" t="s">
        <v>494</v>
      </c>
      <c r="H43" s="72" t="s">
        <v>496</v>
      </c>
      <c r="I43" s="76"/>
      <c r="J43" s="72"/>
      <c r="K43" s="72"/>
      <c r="L43" s="72"/>
      <c r="M43" s="72"/>
      <c r="N43" s="72"/>
      <c r="O43" s="72"/>
      <c r="R43" s="65"/>
      <c r="S43" s="65"/>
      <c r="T43" s="65"/>
      <c r="U43" s="65"/>
      <c r="V43" s="65"/>
      <c r="W43" s="65"/>
      <c r="X43" s="65"/>
    </row>
    <row r="44" spans="1:26" ht="15" thickBot="1" x14ac:dyDescent="0.35">
      <c r="B44" s="277" t="s">
        <v>229</v>
      </c>
      <c r="C44" s="58">
        <v>8</v>
      </c>
      <c r="D44" s="280">
        <f t="shared" ref="D44:D47" si="8">C44/C$49</f>
        <v>0.20698576972833119</v>
      </c>
      <c r="G44" s="58">
        <v>8</v>
      </c>
      <c r="H44" s="280">
        <f>G44/29.4</f>
        <v>0.27210884353741499</v>
      </c>
      <c r="R44" s="65"/>
      <c r="S44" s="65"/>
      <c r="T44" s="65"/>
      <c r="U44" s="65"/>
      <c r="V44" s="65"/>
      <c r="W44" s="65"/>
      <c r="X44" s="65"/>
    </row>
    <row r="45" spans="1:26" ht="15" thickBot="1" x14ac:dyDescent="0.35">
      <c r="B45" s="278" t="s">
        <v>186</v>
      </c>
      <c r="C45" s="58">
        <v>11</v>
      </c>
      <c r="D45" s="280">
        <f t="shared" si="8"/>
        <v>0.28460543337645539</v>
      </c>
      <c r="G45" s="58">
        <v>11</v>
      </c>
      <c r="H45" s="280">
        <f t="shared" ref="H45:H47" si="9">G45/29.4</f>
        <v>0.37414965986394561</v>
      </c>
      <c r="R45" s="65"/>
      <c r="S45" s="65"/>
      <c r="T45" s="65"/>
      <c r="U45" s="65"/>
      <c r="V45" s="65"/>
      <c r="W45" s="65"/>
      <c r="X45" s="65"/>
    </row>
    <row r="46" spans="1:26" ht="15" thickBot="1" x14ac:dyDescent="0.35">
      <c r="B46" s="277" t="s">
        <v>187</v>
      </c>
      <c r="C46" s="58">
        <v>3.9</v>
      </c>
      <c r="D46" s="280">
        <f t="shared" si="8"/>
        <v>0.10090556274256145</v>
      </c>
      <c r="G46" s="58">
        <v>4.4000000000000004</v>
      </c>
      <c r="H46" s="280">
        <f t="shared" si="9"/>
        <v>0.14965986394557826</v>
      </c>
      <c r="R46" s="65"/>
      <c r="S46" s="65"/>
      <c r="T46" s="65"/>
      <c r="U46" s="65"/>
      <c r="V46" s="65"/>
      <c r="W46" s="65"/>
      <c r="X46" s="65"/>
    </row>
    <row r="47" spans="1:26" ht="15" thickBot="1" x14ac:dyDescent="0.35">
      <c r="B47" s="278" t="s">
        <v>188</v>
      </c>
      <c r="C47" s="58">
        <v>8.75</v>
      </c>
      <c r="D47" s="280">
        <f t="shared" si="8"/>
        <v>0.22639068564036224</v>
      </c>
      <c r="G47" s="58">
        <v>6.2</v>
      </c>
      <c r="H47" s="280">
        <f t="shared" si="9"/>
        <v>0.21088435374149661</v>
      </c>
      <c r="R47" s="65"/>
      <c r="S47" s="65"/>
      <c r="T47" s="65"/>
      <c r="U47" s="65"/>
      <c r="V47" s="65"/>
      <c r="W47" s="65"/>
      <c r="X47" s="65"/>
    </row>
    <row r="48" spans="1:26" x14ac:dyDescent="0.3">
      <c r="B48" s="277" t="s">
        <v>493</v>
      </c>
      <c r="C48" s="59">
        <v>7</v>
      </c>
      <c r="D48" s="283">
        <f>C48/C$49</f>
        <v>0.18111254851228978</v>
      </c>
      <c r="G48" s="55"/>
      <c r="H48" s="55"/>
      <c r="R48" s="65"/>
      <c r="S48" s="65"/>
      <c r="T48" s="65"/>
      <c r="U48" s="65"/>
      <c r="V48" s="65"/>
      <c r="W48" s="65"/>
      <c r="X48" s="65"/>
    </row>
    <row r="49" spans="2:24" x14ac:dyDescent="0.3">
      <c r="B49" s="279" t="s">
        <v>495</v>
      </c>
      <c r="C49" s="190">
        <f>SUM(C44:C48)</f>
        <v>38.65</v>
      </c>
      <c r="G49" s="58">
        <v>29.4</v>
      </c>
      <c r="R49" s="65"/>
      <c r="S49" s="65"/>
      <c r="T49" s="65"/>
      <c r="U49" s="65"/>
      <c r="V49" s="65"/>
      <c r="W49" s="65"/>
      <c r="X49" s="65"/>
    </row>
    <row r="50" spans="2:24" x14ac:dyDescent="0.3">
      <c r="R50" s="65"/>
      <c r="S50" s="65"/>
      <c r="T50" s="65"/>
      <c r="U50" s="65"/>
      <c r="V50" s="65"/>
      <c r="W50" s="65"/>
      <c r="X50" s="65"/>
    </row>
    <row r="51" spans="2:24" x14ac:dyDescent="0.3">
      <c r="R51" s="65"/>
      <c r="S51" s="65"/>
      <c r="T51" s="65"/>
      <c r="U51" s="65"/>
      <c r="V51" s="65"/>
      <c r="W51" s="65"/>
      <c r="X51" s="65"/>
    </row>
    <row r="52" spans="2:24" x14ac:dyDescent="0.3">
      <c r="R52" s="65"/>
      <c r="S52" s="65"/>
      <c r="T52" s="65"/>
      <c r="U52" s="65"/>
      <c r="V52" s="65"/>
      <c r="W52" s="65"/>
      <c r="X52" s="65"/>
    </row>
    <row r="53" spans="2:24" x14ac:dyDescent="0.3">
      <c r="B53" s="240" t="s">
        <v>503</v>
      </c>
      <c r="R53" s="65"/>
      <c r="S53" s="65"/>
      <c r="T53" s="65"/>
      <c r="U53" s="65"/>
      <c r="V53" s="65"/>
      <c r="W53" s="65"/>
      <c r="X53" s="65"/>
    </row>
    <row r="54" spans="2:24" x14ac:dyDescent="0.3">
      <c r="B54" s="65" t="s">
        <v>507</v>
      </c>
      <c r="R54" s="65"/>
      <c r="S54" s="65"/>
      <c r="T54" s="65"/>
      <c r="U54" s="65"/>
      <c r="V54" s="65"/>
      <c r="W54" s="65"/>
      <c r="X54" s="65"/>
    </row>
    <row r="55" spans="2:24" x14ac:dyDescent="0.3">
      <c r="B55" s="190" t="s">
        <v>504</v>
      </c>
      <c r="R55" s="65"/>
      <c r="S55" s="65"/>
      <c r="T55" s="65"/>
      <c r="U55" s="65"/>
      <c r="V55" s="65"/>
      <c r="W55" s="65"/>
      <c r="X55" s="65"/>
    </row>
    <row r="56" spans="2:24" x14ac:dyDescent="0.3">
      <c r="B56" s="190" t="s">
        <v>508</v>
      </c>
      <c r="R56" s="65"/>
      <c r="S56" s="65"/>
      <c r="T56" s="65"/>
      <c r="U56" s="65"/>
      <c r="V56" s="65"/>
      <c r="W56" s="65"/>
      <c r="X56" s="65"/>
    </row>
    <row r="57" spans="2:24" x14ac:dyDescent="0.3">
      <c r="B57" s="190" t="s">
        <v>505</v>
      </c>
      <c r="R57" s="65"/>
      <c r="S57" s="65"/>
      <c r="T57" s="65"/>
      <c r="U57" s="65"/>
      <c r="V57" s="65"/>
      <c r="W57" s="65"/>
      <c r="X57" s="65"/>
    </row>
    <row r="58" spans="2:24" x14ac:dyDescent="0.3">
      <c r="B58" s="190" t="s">
        <v>506</v>
      </c>
      <c r="R58" s="65"/>
      <c r="S58" s="65"/>
      <c r="T58" s="65"/>
      <c r="U58" s="65"/>
      <c r="V58" s="65"/>
      <c r="W58" s="65"/>
      <c r="X58" s="65"/>
    </row>
    <row r="59" spans="2:24" x14ac:dyDescent="0.3">
      <c r="R59" s="65"/>
      <c r="S59" s="65"/>
      <c r="T59" s="65"/>
      <c r="U59" s="65"/>
      <c r="V59" s="65"/>
      <c r="W59" s="65"/>
      <c r="X59" s="65"/>
    </row>
    <row r="60" spans="2:24" x14ac:dyDescent="0.3">
      <c r="R60" s="65"/>
      <c r="S60" s="65"/>
      <c r="T60" s="65"/>
      <c r="U60" s="65"/>
      <c r="V60" s="65"/>
      <c r="W60" s="65"/>
      <c r="X60" s="65"/>
    </row>
    <row r="61" spans="2:24" x14ac:dyDescent="0.3">
      <c r="R61" s="65"/>
      <c r="S61" s="65"/>
      <c r="T61" s="65"/>
      <c r="U61" s="65"/>
      <c r="V61" s="65"/>
      <c r="W61" s="65"/>
      <c r="X61" s="65"/>
    </row>
    <row r="62" spans="2:24" x14ac:dyDescent="0.3">
      <c r="R62" s="65"/>
      <c r="S62" s="65"/>
      <c r="T62" s="65"/>
      <c r="U62" s="65"/>
      <c r="V62" s="65"/>
      <c r="W62" s="65"/>
      <c r="X62" s="65"/>
    </row>
    <row r="63" spans="2:24" x14ac:dyDescent="0.3">
      <c r="R63" s="65"/>
      <c r="S63" s="65"/>
      <c r="T63" s="65"/>
      <c r="U63" s="65"/>
      <c r="V63" s="65"/>
      <c r="W63" s="65"/>
      <c r="X63" s="65"/>
    </row>
    <row r="64" spans="2:24" x14ac:dyDescent="0.3">
      <c r="R64" s="65"/>
      <c r="S64" s="65"/>
      <c r="T64" s="65"/>
      <c r="U64" s="65"/>
      <c r="V64" s="65"/>
      <c r="W64" s="65"/>
      <c r="X64" s="65"/>
    </row>
    <row r="65" spans="18:24" x14ac:dyDescent="0.3">
      <c r="R65" s="65"/>
      <c r="S65" s="65"/>
      <c r="T65" s="65"/>
      <c r="U65" s="65"/>
      <c r="V65" s="65"/>
      <c r="W65" s="65"/>
      <c r="X65" s="65"/>
    </row>
    <row r="66" spans="18:24" x14ac:dyDescent="0.3">
      <c r="R66" s="65"/>
      <c r="S66" s="65"/>
      <c r="T66" s="65"/>
      <c r="U66" s="65"/>
      <c r="V66" s="65"/>
      <c r="W66" s="65"/>
      <c r="X66" s="65"/>
    </row>
    <row r="67" spans="18:24" x14ac:dyDescent="0.3">
      <c r="R67" s="65"/>
      <c r="S67" s="65"/>
      <c r="T67" s="65"/>
      <c r="U67" s="65"/>
      <c r="V67" s="65"/>
      <c r="W67" s="65"/>
      <c r="X67" s="65"/>
    </row>
    <row r="68" spans="18:24" x14ac:dyDescent="0.3">
      <c r="R68" s="65"/>
      <c r="S68" s="65"/>
      <c r="T68" s="65"/>
      <c r="U68" s="65"/>
      <c r="V68" s="65"/>
      <c r="W68" s="65"/>
      <c r="X68" s="65"/>
    </row>
    <row r="69" spans="18:24" x14ac:dyDescent="0.3">
      <c r="R69" s="65"/>
      <c r="S69" s="65"/>
      <c r="T69" s="65"/>
      <c r="U69" s="65"/>
      <c r="V69" s="65"/>
      <c r="W69" s="65"/>
      <c r="X69" s="65"/>
    </row>
    <row r="70" spans="18:24" x14ac:dyDescent="0.3">
      <c r="R70" s="65"/>
      <c r="S70" s="65"/>
      <c r="T70" s="65"/>
      <c r="U70" s="65"/>
      <c r="V70" s="65"/>
      <c r="W70" s="65"/>
      <c r="X70" s="65"/>
    </row>
    <row r="71" spans="18:24" x14ac:dyDescent="0.3">
      <c r="R71" s="65"/>
      <c r="S71" s="65"/>
      <c r="T71" s="65"/>
      <c r="U71" s="65"/>
      <c r="V71" s="65"/>
      <c r="W71" s="65"/>
      <c r="X71" s="65"/>
    </row>
    <row r="72" spans="18:24" x14ac:dyDescent="0.3">
      <c r="R72" s="65"/>
      <c r="S72" s="65"/>
      <c r="T72" s="65"/>
      <c r="U72" s="65"/>
      <c r="V72" s="65"/>
      <c r="W72" s="65"/>
      <c r="X72" s="65"/>
    </row>
    <row r="73" spans="18:24" x14ac:dyDescent="0.3">
      <c r="R73" s="65"/>
      <c r="S73" s="65"/>
      <c r="T73" s="65"/>
      <c r="U73" s="65"/>
      <c r="V73" s="65"/>
      <c r="W73" s="65"/>
      <c r="X73" s="65"/>
    </row>
    <row r="74" spans="18:24" x14ac:dyDescent="0.3">
      <c r="R74" s="65"/>
      <c r="S74" s="65"/>
      <c r="T74" s="65"/>
      <c r="U74" s="65"/>
      <c r="V74" s="65"/>
      <c r="W74" s="65"/>
      <c r="X74" s="65"/>
    </row>
    <row r="75" spans="18:24" x14ac:dyDescent="0.3">
      <c r="R75" s="65"/>
      <c r="S75" s="65"/>
      <c r="T75" s="65"/>
      <c r="U75" s="65"/>
      <c r="V75" s="65"/>
      <c r="W75" s="65"/>
      <c r="X75" s="65"/>
    </row>
    <row r="76" spans="18:24" x14ac:dyDescent="0.3">
      <c r="R76" s="65"/>
      <c r="S76" s="65"/>
      <c r="T76" s="65"/>
      <c r="U76" s="65"/>
      <c r="V76" s="65"/>
      <c r="W76" s="65"/>
      <c r="X76" s="65"/>
    </row>
    <row r="77" spans="18:24" x14ac:dyDescent="0.3">
      <c r="R77" s="65"/>
      <c r="S77" s="65"/>
      <c r="T77" s="65"/>
      <c r="U77" s="65"/>
      <c r="V77" s="65"/>
      <c r="W77" s="65"/>
      <c r="X77" s="65"/>
    </row>
    <row r="78" spans="18:24" x14ac:dyDescent="0.3">
      <c r="R78" s="65"/>
      <c r="S78" s="65"/>
      <c r="T78" s="65"/>
      <c r="U78" s="65"/>
      <c r="V78" s="65"/>
      <c r="W78" s="65"/>
      <c r="X78" s="65"/>
    </row>
    <row r="79" spans="18:24" x14ac:dyDescent="0.3">
      <c r="R79" s="65"/>
      <c r="S79" s="65"/>
      <c r="T79" s="65"/>
      <c r="U79" s="65"/>
      <c r="V79" s="65"/>
      <c r="W79" s="65"/>
      <c r="X79" s="65"/>
    </row>
    <row r="80" spans="18:24" x14ac:dyDescent="0.3">
      <c r="R80" s="65"/>
      <c r="S80" s="65"/>
      <c r="T80" s="65"/>
      <c r="U80" s="65"/>
      <c r="V80" s="65"/>
      <c r="W80" s="65"/>
      <c r="X80" s="65"/>
    </row>
    <row r="81" spans="18:24" x14ac:dyDescent="0.3">
      <c r="R81" s="65"/>
      <c r="S81" s="65"/>
      <c r="T81" s="65"/>
      <c r="U81" s="65"/>
      <c r="V81" s="65"/>
      <c r="W81" s="65"/>
      <c r="X81" s="65"/>
    </row>
    <row r="82" spans="18:24" x14ac:dyDescent="0.3">
      <c r="R82" s="65"/>
      <c r="S82" s="65"/>
      <c r="T82" s="65"/>
      <c r="U82" s="65"/>
      <c r="V82" s="65"/>
      <c r="W82" s="65"/>
      <c r="X82" s="65"/>
    </row>
    <row r="83" spans="18:24" x14ac:dyDescent="0.3">
      <c r="R83" s="65"/>
      <c r="S83" s="65"/>
      <c r="T83" s="65"/>
      <c r="U83" s="65"/>
      <c r="V83" s="65"/>
      <c r="W83" s="65"/>
      <c r="X83" s="65"/>
    </row>
    <row r="84" spans="18:24" x14ac:dyDescent="0.3">
      <c r="R84" s="65"/>
      <c r="S84" s="65"/>
      <c r="T84" s="65"/>
      <c r="U84" s="65"/>
      <c r="V84" s="65"/>
      <c r="W84" s="65"/>
      <c r="X84" s="65"/>
    </row>
    <row r="85" spans="18:24" x14ac:dyDescent="0.3">
      <c r="R85" s="65"/>
      <c r="S85" s="65"/>
      <c r="T85" s="65"/>
      <c r="U85" s="65"/>
      <c r="V85" s="65"/>
      <c r="W85" s="65"/>
      <c r="X85" s="65"/>
    </row>
    <row r="86" spans="18:24" x14ac:dyDescent="0.3">
      <c r="R86" s="65"/>
      <c r="S86" s="65"/>
      <c r="T86" s="65"/>
      <c r="U86" s="65"/>
      <c r="V86" s="65"/>
      <c r="W86" s="65"/>
      <c r="X86" s="65"/>
    </row>
    <row r="87" spans="18:24" x14ac:dyDescent="0.3">
      <c r="R87" s="65"/>
      <c r="S87" s="65"/>
      <c r="T87" s="65"/>
      <c r="U87" s="65"/>
      <c r="V87" s="65"/>
      <c r="W87" s="65"/>
      <c r="X87" s="65"/>
    </row>
    <row r="88" spans="18:24" x14ac:dyDescent="0.3">
      <c r="R88" s="65"/>
      <c r="S88" s="65"/>
      <c r="T88" s="65"/>
      <c r="U88" s="65"/>
      <c r="V88" s="65"/>
      <c r="W88" s="65"/>
      <c r="X88" s="65"/>
    </row>
    <row r="89" spans="18:24" x14ac:dyDescent="0.3">
      <c r="R89" s="65"/>
      <c r="S89" s="65"/>
      <c r="T89" s="65"/>
      <c r="U89" s="65"/>
      <c r="V89" s="65"/>
      <c r="W89" s="65"/>
      <c r="X89" s="65"/>
    </row>
    <row r="90" spans="18:24" x14ac:dyDescent="0.3">
      <c r="R90" s="65"/>
      <c r="S90" s="65"/>
      <c r="T90" s="65"/>
      <c r="U90" s="65"/>
      <c r="V90" s="65"/>
      <c r="W90" s="65"/>
      <c r="X90" s="65"/>
    </row>
    <row r="91" spans="18:24" x14ac:dyDescent="0.3">
      <c r="R91" s="65"/>
      <c r="S91" s="65"/>
      <c r="T91" s="65"/>
      <c r="U91" s="65"/>
      <c r="V91" s="65"/>
      <c r="W91" s="65"/>
      <c r="X91" s="65"/>
    </row>
    <row r="92" spans="18:24" x14ac:dyDescent="0.3">
      <c r="R92" s="65"/>
      <c r="S92" s="65"/>
      <c r="T92" s="65"/>
      <c r="U92" s="65"/>
      <c r="V92" s="65"/>
      <c r="W92" s="65"/>
      <c r="X92" s="65"/>
    </row>
    <row r="93" spans="18:24" x14ac:dyDescent="0.3">
      <c r="R93" s="65"/>
      <c r="S93" s="65"/>
      <c r="T93" s="65"/>
      <c r="U93" s="65"/>
      <c r="V93" s="65"/>
      <c r="W93" s="65"/>
      <c r="X93" s="65"/>
    </row>
    <row r="94" spans="18:24" x14ac:dyDescent="0.3">
      <c r="R94" s="65"/>
      <c r="S94" s="65"/>
      <c r="T94" s="65"/>
      <c r="U94" s="65"/>
      <c r="V94" s="65"/>
      <c r="W94" s="65"/>
      <c r="X94" s="65"/>
    </row>
    <row r="95" spans="18:24" x14ac:dyDescent="0.3">
      <c r="R95" s="65"/>
      <c r="S95" s="65"/>
      <c r="T95" s="65"/>
      <c r="U95" s="65"/>
      <c r="V95" s="65"/>
      <c r="W95" s="65"/>
      <c r="X95" s="65"/>
    </row>
    <row r="96" spans="18:24" x14ac:dyDescent="0.3">
      <c r="R96" s="65"/>
      <c r="S96" s="65"/>
      <c r="T96" s="65"/>
      <c r="U96" s="65"/>
      <c r="V96" s="65"/>
      <c r="W96" s="65"/>
      <c r="X96" s="65"/>
    </row>
    <row r="97" spans="18:24" x14ac:dyDescent="0.3">
      <c r="R97" s="65"/>
      <c r="S97" s="65"/>
      <c r="T97" s="65"/>
      <c r="U97" s="65"/>
      <c r="V97" s="65"/>
      <c r="W97" s="65"/>
      <c r="X97" s="65"/>
    </row>
    <row r="98" spans="18:24" x14ac:dyDescent="0.3">
      <c r="R98" s="65"/>
      <c r="S98" s="65"/>
      <c r="T98" s="65"/>
      <c r="U98" s="65"/>
      <c r="V98" s="65"/>
      <c r="W98" s="65"/>
      <c r="X98" s="65"/>
    </row>
    <row r="99" spans="18:24" x14ac:dyDescent="0.3">
      <c r="R99" s="65"/>
      <c r="S99" s="65"/>
      <c r="T99" s="65"/>
      <c r="U99" s="65"/>
      <c r="V99" s="65"/>
      <c r="W99" s="65"/>
      <c r="X99" s="65"/>
    </row>
    <row r="100" spans="18:24" x14ac:dyDescent="0.3">
      <c r="R100" s="65"/>
      <c r="S100" s="65"/>
      <c r="T100" s="65"/>
      <c r="U100" s="65"/>
      <c r="V100" s="65"/>
      <c r="W100" s="65"/>
      <c r="X100" s="65"/>
    </row>
    <row r="101" spans="18:24" x14ac:dyDescent="0.3">
      <c r="R101" s="65"/>
      <c r="S101" s="65"/>
      <c r="T101" s="65"/>
      <c r="U101" s="65"/>
      <c r="V101" s="65"/>
      <c r="W101" s="65"/>
      <c r="X101" s="65"/>
    </row>
    <row r="102" spans="18:24" x14ac:dyDescent="0.3">
      <c r="R102" s="65"/>
      <c r="S102" s="65"/>
      <c r="T102" s="65"/>
      <c r="U102" s="65"/>
      <c r="V102" s="65"/>
      <c r="W102" s="65"/>
      <c r="X102" s="65"/>
    </row>
    <row r="103" spans="18:24" x14ac:dyDescent="0.3">
      <c r="R103" s="65"/>
      <c r="S103" s="65"/>
      <c r="T103" s="65"/>
      <c r="U103" s="65"/>
      <c r="V103" s="65"/>
      <c r="W103" s="65"/>
      <c r="X103" s="65"/>
    </row>
    <row r="104" spans="18:24" x14ac:dyDescent="0.3">
      <c r="R104" s="65"/>
      <c r="S104" s="65"/>
      <c r="T104" s="65"/>
      <c r="U104" s="65"/>
      <c r="V104" s="65"/>
      <c r="W104" s="65"/>
      <c r="X104" s="65"/>
    </row>
    <row r="105" spans="18:24" x14ac:dyDescent="0.3">
      <c r="R105" s="65"/>
      <c r="S105" s="65"/>
      <c r="T105" s="65"/>
      <c r="U105" s="65"/>
      <c r="V105" s="65"/>
      <c r="W105" s="65"/>
      <c r="X105" s="65"/>
    </row>
    <row r="106" spans="18:24" x14ac:dyDescent="0.3">
      <c r="R106" s="65"/>
      <c r="S106" s="65"/>
      <c r="T106" s="65"/>
      <c r="U106" s="65"/>
      <c r="V106" s="65"/>
      <c r="W106" s="65"/>
      <c r="X106" s="65"/>
    </row>
    <row r="107" spans="18:24" x14ac:dyDescent="0.3">
      <c r="R107" s="65"/>
      <c r="S107" s="65"/>
      <c r="T107" s="65"/>
      <c r="U107" s="65"/>
      <c r="V107" s="65"/>
      <c r="W107" s="65"/>
      <c r="X107" s="65"/>
    </row>
    <row r="108" spans="18:24" x14ac:dyDescent="0.3">
      <c r="R108" s="65"/>
      <c r="S108" s="65"/>
      <c r="T108" s="65"/>
      <c r="U108" s="65"/>
      <c r="V108" s="65"/>
      <c r="W108" s="65"/>
      <c r="X108" s="65"/>
    </row>
    <row r="109" spans="18:24" x14ac:dyDescent="0.3">
      <c r="R109" s="65"/>
      <c r="S109" s="65"/>
      <c r="T109" s="65"/>
      <c r="U109" s="65"/>
      <c r="V109" s="65"/>
      <c r="W109" s="65"/>
      <c r="X109" s="65"/>
    </row>
    <row r="110" spans="18:24" x14ac:dyDescent="0.3">
      <c r="R110" s="65"/>
      <c r="S110" s="65"/>
      <c r="T110" s="65"/>
      <c r="U110" s="65"/>
      <c r="V110" s="65"/>
      <c r="W110" s="65"/>
      <c r="X110" s="65"/>
    </row>
    <row r="111" spans="18:24" x14ac:dyDescent="0.3">
      <c r="R111" s="65"/>
      <c r="S111" s="65"/>
      <c r="T111" s="65"/>
      <c r="U111" s="65"/>
      <c r="V111" s="65"/>
      <c r="W111" s="65"/>
      <c r="X111" s="65"/>
    </row>
    <row r="112" spans="18:24" x14ac:dyDescent="0.3">
      <c r="R112" s="65"/>
      <c r="S112" s="65"/>
      <c r="T112" s="65"/>
      <c r="U112" s="65"/>
      <c r="V112" s="65"/>
      <c r="W112" s="65"/>
      <c r="X112" s="65"/>
    </row>
    <row r="113" spans="18:24" x14ac:dyDescent="0.3">
      <c r="R113" s="65"/>
      <c r="S113" s="65"/>
      <c r="T113" s="65"/>
      <c r="U113" s="65"/>
      <c r="V113" s="65"/>
      <c r="W113" s="65"/>
      <c r="X113" s="65"/>
    </row>
    <row r="114" spans="18:24" x14ac:dyDescent="0.3">
      <c r="R114" s="65"/>
      <c r="S114" s="65"/>
      <c r="T114" s="65"/>
      <c r="U114" s="65"/>
      <c r="V114" s="65"/>
      <c r="W114" s="65"/>
      <c r="X114" s="65"/>
    </row>
    <row r="115" spans="18:24" x14ac:dyDescent="0.3">
      <c r="R115" s="65"/>
      <c r="S115" s="65"/>
      <c r="T115" s="65"/>
      <c r="U115" s="65"/>
      <c r="V115" s="65"/>
      <c r="W115" s="65"/>
      <c r="X115" s="65"/>
    </row>
    <row r="116" spans="18:24" x14ac:dyDescent="0.3">
      <c r="R116" s="65"/>
      <c r="S116" s="65"/>
      <c r="T116" s="65"/>
      <c r="U116" s="65"/>
      <c r="V116" s="65"/>
      <c r="W116" s="65"/>
      <c r="X116" s="65"/>
    </row>
    <row r="117" spans="18:24" x14ac:dyDescent="0.3">
      <c r="R117" s="65"/>
      <c r="S117" s="65"/>
      <c r="T117" s="65"/>
      <c r="U117" s="65"/>
      <c r="V117" s="65"/>
      <c r="W117" s="65"/>
      <c r="X117" s="65"/>
    </row>
    <row r="118" spans="18:24" x14ac:dyDescent="0.3">
      <c r="R118" s="65"/>
      <c r="S118" s="65"/>
      <c r="T118" s="65"/>
      <c r="U118" s="65"/>
      <c r="V118" s="65"/>
      <c r="W118" s="65"/>
      <c r="X118" s="65"/>
    </row>
    <row r="119" spans="18:24" x14ac:dyDescent="0.3">
      <c r="R119" s="65"/>
      <c r="S119" s="65"/>
      <c r="T119" s="65"/>
      <c r="U119" s="65"/>
      <c r="V119" s="65"/>
      <c r="W119" s="65"/>
      <c r="X119" s="65"/>
    </row>
    <row r="120" spans="18:24" x14ac:dyDescent="0.3">
      <c r="R120" s="65"/>
      <c r="S120" s="65"/>
      <c r="T120" s="65"/>
      <c r="U120" s="65"/>
      <c r="V120" s="65"/>
      <c r="W120" s="65"/>
      <c r="X120" s="65"/>
    </row>
    <row r="121" spans="18:24" x14ac:dyDescent="0.3">
      <c r="R121" s="65"/>
      <c r="S121" s="65"/>
      <c r="T121" s="65"/>
      <c r="U121" s="65"/>
      <c r="V121" s="65"/>
      <c r="W121" s="65"/>
      <c r="X121" s="65"/>
    </row>
    <row r="122" spans="18:24" x14ac:dyDescent="0.3">
      <c r="R122" s="65"/>
      <c r="S122" s="65"/>
      <c r="T122" s="65"/>
      <c r="U122" s="65"/>
      <c r="V122" s="65"/>
      <c r="W122" s="65"/>
      <c r="X122" s="65"/>
    </row>
    <row r="123" spans="18:24" x14ac:dyDescent="0.3">
      <c r="R123" s="65"/>
      <c r="S123" s="65"/>
      <c r="T123" s="65"/>
      <c r="U123" s="65"/>
      <c r="V123" s="65"/>
      <c r="W123" s="65"/>
      <c r="X123" s="65"/>
    </row>
    <row r="124" spans="18:24" x14ac:dyDescent="0.3">
      <c r="R124" s="65"/>
      <c r="S124" s="65"/>
      <c r="T124" s="65"/>
      <c r="U124" s="65"/>
      <c r="V124" s="65"/>
      <c r="W124" s="65"/>
      <c r="X124" s="65"/>
    </row>
    <row r="125" spans="18:24" x14ac:dyDescent="0.3">
      <c r="R125" s="65"/>
      <c r="S125" s="65"/>
      <c r="T125" s="65"/>
      <c r="U125" s="65"/>
      <c r="V125" s="65"/>
      <c r="W125" s="65"/>
      <c r="X125" s="65"/>
    </row>
    <row r="126" spans="18:24" x14ac:dyDescent="0.3">
      <c r="R126" s="65"/>
      <c r="S126" s="65"/>
      <c r="T126" s="65"/>
      <c r="U126" s="65"/>
      <c r="V126" s="65"/>
      <c r="W126" s="65"/>
      <c r="X126" s="65"/>
    </row>
    <row r="127" spans="18:24" x14ac:dyDescent="0.3">
      <c r="R127" s="65"/>
      <c r="S127" s="65"/>
      <c r="T127" s="65"/>
      <c r="U127" s="65"/>
      <c r="V127" s="65"/>
      <c r="W127" s="65"/>
      <c r="X127" s="65"/>
    </row>
    <row r="128" spans="18:24" x14ac:dyDescent="0.3">
      <c r="R128" s="65"/>
      <c r="S128" s="65"/>
      <c r="T128" s="65"/>
      <c r="U128" s="65"/>
      <c r="V128" s="65"/>
      <c r="W128" s="65"/>
      <c r="X128" s="65"/>
    </row>
    <row r="129" spans="18:24" x14ac:dyDescent="0.3">
      <c r="R129" s="65"/>
      <c r="S129" s="65"/>
      <c r="T129" s="65"/>
      <c r="U129" s="65"/>
      <c r="V129" s="65"/>
      <c r="W129" s="65"/>
      <c r="X129" s="65"/>
    </row>
    <row r="130" spans="18:24" x14ac:dyDescent="0.3">
      <c r="R130" s="65"/>
      <c r="S130" s="65"/>
      <c r="T130" s="65"/>
      <c r="U130" s="65"/>
      <c r="V130" s="65"/>
      <c r="W130" s="65"/>
      <c r="X130" s="65"/>
    </row>
    <row r="131" spans="18:24" x14ac:dyDescent="0.3">
      <c r="R131" s="65"/>
      <c r="S131" s="65"/>
      <c r="T131" s="65"/>
      <c r="U131" s="65"/>
      <c r="V131" s="65"/>
      <c r="W131" s="65"/>
      <c r="X131" s="65"/>
    </row>
    <row r="132" spans="18:24" x14ac:dyDescent="0.3">
      <c r="R132" s="65"/>
      <c r="S132" s="65"/>
      <c r="T132" s="65"/>
      <c r="U132" s="65"/>
      <c r="V132" s="65"/>
      <c r="W132" s="65"/>
      <c r="X132" s="65"/>
    </row>
    <row r="133" spans="18:24" x14ac:dyDescent="0.3">
      <c r="R133" s="65"/>
      <c r="S133" s="65"/>
      <c r="T133" s="65"/>
      <c r="U133" s="65"/>
      <c r="V133" s="65"/>
      <c r="W133" s="65"/>
      <c r="X133" s="65"/>
    </row>
    <row r="134" spans="18:24" x14ac:dyDescent="0.3">
      <c r="R134" s="65"/>
      <c r="S134" s="65"/>
      <c r="T134" s="65"/>
      <c r="U134" s="65"/>
      <c r="V134" s="65"/>
      <c r="W134" s="65"/>
      <c r="X134" s="65"/>
    </row>
    <row r="135" spans="18:24" x14ac:dyDescent="0.3">
      <c r="R135" s="65"/>
      <c r="S135" s="65"/>
      <c r="T135" s="65"/>
      <c r="U135" s="65"/>
      <c r="V135" s="65"/>
      <c r="W135" s="65"/>
      <c r="X135" s="65"/>
    </row>
    <row r="136" spans="18:24" x14ac:dyDescent="0.3">
      <c r="R136" s="65"/>
      <c r="S136" s="65"/>
      <c r="T136" s="65"/>
      <c r="U136" s="65"/>
      <c r="V136" s="65"/>
      <c r="W136" s="65"/>
      <c r="X136" s="65"/>
    </row>
    <row r="137" spans="18:24" x14ac:dyDescent="0.3">
      <c r="R137" s="65"/>
      <c r="S137" s="65"/>
      <c r="T137" s="65"/>
      <c r="U137" s="65"/>
      <c r="V137" s="65"/>
      <c r="W137" s="65"/>
      <c r="X137" s="65"/>
    </row>
    <row r="138" spans="18:24" x14ac:dyDescent="0.3">
      <c r="R138" s="65"/>
      <c r="S138" s="65"/>
      <c r="T138" s="65"/>
      <c r="U138" s="65"/>
      <c r="V138" s="65"/>
      <c r="W138" s="65"/>
      <c r="X138" s="65"/>
    </row>
    <row r="139" spans="18:24" x14ac:dyDescent="0.3">
      <c r="R139" s="65"/>
      <c r="S139" s="65"/>
      <c r="T139" s="65"/>
      <c r="U139" s="65"/>
      <c r="V139" s="65"/>
      <c r="W139" s="65"/>
      <c r="X139" s="65"/>
    </row>
    <row r="140" spans="18:24" x14ac:dyDescent="0.3">
      <c r="R140" s="65"/>
      <c r="S140" s="65"/>
      <c r="T140" s="65"/>
      <c r="U140" s="65"/>
      <c r="V140" s="65"/>
      <c r="W140" s="65"/>
      <c r="X140" s="65"/>
    </row>
    <row r="141" spans="18:24" x14ac:dyDescent="0.3">
      <c r="R141" s="65"/>
      <c r="S141" s="65"/>
      <c r="T141" s="65"/>
      <c r="U141" s="65"/>
      <c r="V141" s="65"/>
      <c r="W141" s="65"/>
      <c r="X141" s="65"/>
    </row>
    <row r="142" spans="18:24" x14ac:dyDescent="0.3">
      <c r="R142" s="65"/>
      <c r="S142" s="65"/>
      <c r="T142" s="65"/>
      <c r="U142" s="65"/>
      <c r="V142" s="65"/>
      <c r="W142" s="65"/>
      <c r="X142" s="65"/>
    </row>
    <row r="143" spans="18:24" x14ac:dyDescent="0.3">
      <c r="R143" s="65"/>
      <c r="S143" s="65"/>
      <c r="T143" s="65"/>
      <c r="U143" s="65"/>
      <c r="V143" s="65"/>
      <c r="W143" s="65"/>
      <c r="X143" s="65"/>
    </row>
    <row r="144" spans="18:24" x14ac:dyDescent="0.3">
      <c r="R144" s="65"/>
      <c r="S144" s="65"/>
      <c r="T144" s="65"/>
      <c r="U144" s="65"/>
      <c r="V144" s="65"/>
      <c r="W144" s="65"/>
      <c r="X144" s="65"/>
    </row>
    <row r="145" spans="18:24" x14ac:dyDescent="0.3">
      <c r="R145" s="65"/>
      <c r="S145" s="65"/>
      <c r="T145" s="65"/>
      <c r="U145" s="65"/>
      <c r="V145" s="65"/>
      <c r="W145" s="65"/>
      <c r="X145" s="65"/>
    </row>
    <row r="146" spans="18:24" x14ac:dyDescent="0.3">
      <c r="R146" s="65"/>
      <c r="S146" s="65"/>
      <c r="T146" s="65"/>
      <c r="U146" s="65"/>
      <c r="V146" s="65"/>
      <c r="W146" s="65"/>
      <c r="X146" s="65"/>
    </row>
    <row r="147" spans="18:24" x14ac:dyDescent="0.3">
      <c r="R147" s="65"/>
      <c r="S147" s="65"/>
      <c r="T147" s="65"/>
      <c r="U147" s="65"/>
      <c r="V147" s="65"/>
      <c r="W147" s="65"/>
      <c r="X147" s="65"/>
    </row>
    <row r="148" spans="18:24" x14ac:dyDescent="0.3">
      <c r="R148" s="65"/>
      <c r="S148" s="65"/>
      <c r="T148" s="65"/>
      <c r="U148" s="65"/>
      <c r="V148" s="65"/>
      <c r="W148" s="65"/>
      <c r="X148" s="65"/>
    </row>
    <row r="149" spans="18:24" x14ac:dyDescent="0.3">
      <c r="R149" s="65"/>
      <c r="S149" s="65"/>
      <c r="T149" s="65"/>
      <c r="U149" s="65"/>
      <c r="V149" s="65"/>
      <c r="W149" s="65"/>
      <c r="X149" s="65"/>
    </row>
    <row r="150" spans="18:24" x14ac:dyDescent="0.3">
      <c r="R150" s="65"/>
      <c r="S150" s="65"/>
      <c r="T150" s="65"/>
      <c r="U150" s="65"/>
      <c r="V150" s="65"/>
      <c r="W150" s="65"/>
      <c r="X150" s="65"/>
    </row>
    <row r="151" spans="18:24" x14ac:dyDescent="0.3">
      <c r="R151" s="65"/>
      <c r="S151" s="65"/>
      <c r="T151" s="65"/>
      <c r="U151" s="65"/>
      <c r="V151" s="65"/>
      <c r="W151" s="65"/>
      <c r="X151" s="65"/>
    </row>
    <row r="152" spans="18:24" x14ac:dyDescent="0.3">
      <c r="R152" s="65"/>
      <c r="S152" s="65"/>
      <c r="T152" s="65"/>
      <c r="U152" s="65"/>
      <c r="V152" s="65"/>
      <c r="W152" s="65"/>
      <c r="X152" s="65"/>
    </row>
    <row r="153" spans="18:24" x14ac:dyDescent="0.3">
      <c r="R153" s="65"/>
      <c r="S153" s="65"/>
      <c r="T153" s="65"/>
      <c r="U153" s="65"/>
      <c r="V153" s="65"/>
      <c r="W153" s="65"/>
      <c r="X153" s="65"/>
    </row>
    <row r="154" spans="18:24" x14ac:dyDescent="0.3">
      <c r="R154" s="65"/>
      <c r="S154" s="65"/>
      <c r="T154" s="65"/>
      <c r="U154" s="65"/>
      <c r="V154" s="65"/>
      <c r="W154" s="65"/>
      <c r="X154" s="65"/>
    </row>
    <row r="155" spans="18:24" x14ac:dyDescent="0.3">
      <c r="R155" s="65"/>
      <c r="S155" s="65"/>
      <c r="T155" s="65"/>
      <c r="U155" s="65"/>
      <c r="V155" s="65"/>
      <c r="W155" s="65"/>
      <c r="X155" s="65"/>
    </row>
    <row r="156" spans="18:24" x14ac:dyDescent="0.3">
      <c r="R156" s="65"/>
      <c r="S156" s="65"/>
      <c r="T156" s="65"/>
      <c r="U156" s="65"/>
      <c r="V156" s="65"/>
      <c r="W156" s="65"/>
      <c r="X156" s="65"/>
    </row>
    <row r="157" spans="18:24" x14ac:dyDescent="0.3">
      <c r="R157" s="65"/>
      <c r="S157" s="65"/>
      <c r="T157" s="65"/>
      <c r="U157" s="65"/>
      <c r="V157" s="65"/>
      <c r="W157" s="65"/>
      <c r="X157" s="65"/>
    </row>
    <row r="158" spans="18:24" x14ac:dyDescent="0.3">
      <c r="R158" s="65"/>
      <c r="S158" s="65"/>
      <c r="T158" s="65"/>
      <c r="U158" s="65"/>
      <c r="V158" s="65"/>
      <c r="W158" s="65"/>
      <c r="X158" s="65"/>
    </row>
    <row r="159" spans="18:24" x14ac:dyDescent="0.3">
      <c r="R159" s="65"/>
      <c r="S159" s="65"/>
      <c r="T159" s="65"/>
      <c r="U159" s="65"/>
      <c r="V159" s="65"/>
      <c r="W159" s="65"/>
      <c r="X159" s="65"/>
    </row>
    <row r="160" spans="18:24" x14ac:dyDescent="0.3">
      <c r="R160" s="65"/>
      <c r="S160" s="65"/>
      <c r="T160" s="65"/>
      <c r="U160" s="65"/>
      <c r="V160" s="65"/>
      <c r="W160" s="65"/>
      <c r="X160" s="65"/>
    </row>
    <row r="161" spans="18:24" x14ac:dyDescent="0.3">
      <c r="R161" s="65"/>
      <c r="S161" s="65"/>
      <c r="T161" s="65"/>
      <c r="U161" s="65"/>
      <c r="V161" s="65"/>
      <c r="W161" s="65"/>
      <c r="X161" s="65"/>
    </row>
    <row r="162" spans="18:24" x14ac:dyDescent="0.3">
      <c r="R162" s="65"/>
      <c r="S162" s="65"/>
      <c r="T162" s="65"/>
      <c r="U162" s="65"/>
      <c r="V162" s="65"/>
      <c r="W162" s="65"/>
      <c r="X162" s="65"/>
    </row>
    <row r="163" spans="18:24" x14ac:dyDescent="0.3">
      <c r="R163" s="65"/>
      <c r="S163" s="65"/>
      <c r="T163" s="65"/>
      <c r="U163" s="65"/>
      <c r="V163" s="65"/>
      <c r="W163" s="65"/>
      <c r="X163" s="65"/>
    </row>
    <row r="164" spans="18:24" x14ac:dyDescent="0.3">
      <c r="R164" s="65"/>
      <c r="S164" s="65"/>
      <c r="T164" s="65"/>
      <c r="U164" s="65"/>
      <c r="V164" s="65"/>
      <c r="W164" s="65"/>
      <c r="X164" s="65"/>
    </row>
    <row r="165" spans="18:24" x14ac:dyDescent="0.3">
      <c r="R165" s="65"/>
      <c r="S165" s="65"/>
      <c r="T165" s="65"/>
      <c r="U165" s="65"/>
      <c r="V165" s="65"/>
      <c r="W165" s="65"/>
      <c r="X165" s="65"/>
    </row>
    <row r="166" spans="18:24" x14ac:dyDescent="0.3">
      <c r="R166" s="65"/>
      <c r="S166" s="65"/>
      <c r="T166" s="65"/>
      <c r="U166" s="65"/>
      <c r="V166" s="65"/>
      <c r="W166" s="65"/>
      <c r="X166" s="65"/>
    </row>
    <row r="167" spans="18:24" x14ac:dyDescent="0.3">
      <c r="R167" s="65"/>
      <c r="S167" s="65"/>
      <c r="T167" s="65"/>
      <c r="U167" s="65"/>
      <c r="V167" s="65"/>
      <c r="W167" s="65"/>
      <c r="X167" s="65"/>
    </row>
    <row r="168" spans="18:24" x14ac:dyDescent="0.3">
      <c r="R168" s="65"/>
      <c r="S168" s="65"/>
      <c r="T168" s="65"/>
      <c r="U168" s="65"/>
      <c r="V168" s="65"/>
      <c r="W168" s="65"/>
      <c r="X168" s="65"/>
    </row>
    <row r="169" spans="18:24" x14ac:dyDescent="0.3">
      <c r="R169" s="65"/>
      <c r="S169" s="65"/>
      <c r="T169" s="65"/>
      <c r="U169" s="65"/>
      <c r="V169" s="65"/>
      <c r="W169" s="65"/>
      <c r="X169" s="65"/>
    </row>
    <row r="170" spans="18:24" x14ac:dyDescent="0.3">
      <c r="R170" s="65"/>
      <c r="S170" s="65"/>
      <c r="T170" s="65"/>
      <c r="U170" s="65"/>
      <c r="V170" s="65"/>
      <c r="W170" s="65"/>
      <c r="X170" s="65"/>
    </row>
    <row r="171" spans="18:24" x14ac:dyDescent="0.3">
      <c r="R171" s="65"/>
      <c r="S171" s="65"/>
      <c r="T171" s="65"/>
      <c r="U171" s="65"/>
      <c r="V171" s="65"/>
      <c r="W171" s="65"/>
      <c r="X171" s="65"/>
    </row>
    <row r="172" spans="18:24" x14ac:dyDescent="0.3">
      <c r="R172" s="65"/>
      <c r="S172" s="65"/>
      <c r="T172" s="65"/>
      <c r="U172" s="65"/>
      <c r="V172" s="65"/>
      <c r="W172" s="65"/>
      <c r="X172" s="65"/>
    </row>
    <row r="173" spans="18:24" x14ac:dyDescent="0.3">
      <c r="R173" s="65"/>
      <c r="S173" s="65"/>
      <c r="T173" s="65"/>
      <c r="U173" s="65"/>
      <c r="V173" s="65"/>
      <c r="W173" s="65"/>
      <c r="X173" s="65"/>
    </row>
    <row r="174" spans="18:24" x14ac:dyDescent="0.3">
      <c r="R174" s="65"/>
      <c r="S174" s="65"/>
      <c r="T174" s="65"/>
      <c r="U174" s="65"/>
      <c r="V174" s="65"/>
      <c r="W174" s="65"/>
      <c r="X174" s="65"/>
    </row>
    <row r="175" spans="18:24" x14ac:dyDescent="0.3">
      <c r="R175" s="65"/>
      <c r="S175" s="65"/>
      <c r="T175" s="65"/>
      <c r="U175" s="65"/>
      <c r="V175" s="65"/>
      <c r="W175" s="65"/>
      <c r="X175" s="65"/>
    </row>
    <row r="176" spans="18:24" x14ac:dyDescent="0.3">
      <c r="R176" s="65"/>
      <c r="S176" s="65"/>
      <c r="T176" s="65"/>
      <c r="U176" s="65"/>
      <c r="V176" s="65"/>
      <c r="W176" s="65"/>
      <c r="X176" s="65"/>
    </row>
    <row r="177" spans="18:24" x14ac:dyDescent="0.3">
      <c r="R177" s="65"/>
      <c r="S177" s="65"/>
      <c r="T177" s="65"/>
      <c r="U177" s="65"/>
      <c r="V177" s="65"/>
      <c r="W177" s="65"/>
      <c r="X177" s="65"/>
    </row>
    <row r="178" spans="18:24" x14ac:dyDescent="0.3">
      <c r="R178" s="65"/>
      <c r="S178" s="65"/>
      <c r="T178" s="65"/>
      <c r="U178" s="65"/>
      <c r="V178" s="65"/>
      <c r="W178" s="65"/>
      <c r="X178" s="65"/>
    </row>
    <row r="179" spans="18:24" x14ac:dyDescent="0.3">
      <c r="R179" s="65"/>
      <c r="S179" s="65"/>
      <c r="T179" s="65"/>
      <c r="U179" s="65"/>
      <c r="V179" s="65"/>
      <c r="W179" s="65"/>
      <c r="X179" s="65"/>
    </row>
    <row r="180" spans="18:24" x14ac:dyDescent="0.3">
      <c r="R180" s="65"/>
      <c r="S180" s="65"/>
      <c r="T180" s="65"/>
      <c r="U180" s="65"/>
      <c r="V180" s="65"/>
      <c r="W180" s="65"/>
      <c r="X180" s="65"/>
    </row>
    <row r="181" spans="18:24" x14ac:dyDescent="0.3">
      <c r="R181" s="65"/>
      <c r="S181" s="65"/>
      <c r="T181" s="65"/>
      <c r="U181" s="65"/>
      <c r="V181" s="65"/>
      <c r="W181" s="65"/>
      <c r="X181" s="65"/>
    </row>
    <row r="182" spans="18:24" x14ac:dyDescent="0.3">
      <c r="R182" s="65"/>
      <c r="S182" s="65"/>
      <c r="T182" s="65"/>
      <c r="U182" s="65"/>
      <c r="V182" s="65"/>
      <c r="W182" s="65"/>
      <c r="X182" s="65"/>
    </row>
    <row r="183" spans="18:24" x14ac:dyDescent="0.3">
      <c r="R183" s="65"/>
      <c r="S183" s="65"/>
      <c r="T183" s="65"/>
      <c r="U183" s="65"/>
      <c r="V183" s="65"/>
      <c r="W183" s="65"/>
      <c r="X183" s="65"/>
    </row>
    <row r="184" spans="18:24" x14ac:dyDescent="0.3">
      <c r="R184" s="65"/>
      <c r="S184" s="65"/>
      <c r="T184" s="65"/>
      <c r="U184" s="65"/>
      <c r="V184" s="65"/>
      <c r="W184" s="65"/>
      <c r="X184" s="65"/>
    </row>
    <row r="185" spans="18:24" x14ac:dyDescent="0.3">
      <c r="R185" s="65"/>
      <c r="S185" s="65"/>
      <c r="T185" s="65"/>
      <c r="U185" s="65"/>
      <c r="V185" s="65"/>
      <c r="W185" s="65"/>
      <c r="X185" s="65"/>
    </row>
    <row r="186" spans="18:24" x14ac:dyDescent="0.3">
      <c r="R186" s="65"/>
      <c r="S186" s="65"/>
      <c r="T186" s="65"/>
      <c r="U186" s="65"/>
      <c r="V186" s="65"/>
      <c r="W186" s="65"/>
      <c r="X186" s="65"/>
    </row>
    <row r="187" spans="18:24" x14ac:dyDescent="0.3">
      <c r="R187" s="65"/>
      <c r="S187" s="65"/>
      <c r="T187" s="65"/>
      <c r="U187" s="65"/>
      <c r="V187" s="65"/>
      <c r="W187" s="65"/>
      <c r="X187" s="65"/>
    </row>
    <row r="188" spans="18:24" x14ac:dyDescent="0.3">
      <c r="R188" s="65"/>
      <c r="S188" s="65"/>
      <c r="T188" s="65"/>
      <c r="U188" s="65"/>
      <c r="V188" s="65"/>
      <c r="W188" s="65"/>
      <c r="X188" s="65"/>
    </row>
    <row r="189" spans="18:24" x14ac:dyDescent="0.3">
      <c r="R189" s="65"/>
      <c r="S189" s="65"/>
      <c r="T189" s="65"/>
      <c r="U189" s="65"/>
      <c r="V189" s="65"/>
      <c r="W189" s="65"/>
      <c r="X189" s="65"/>
    </row>
    <row r="190" spans="18:24" x14ac:dyDescent="0.3">
      <c r="R190" s="65"/>
      <c r="S190" s="65"/>
      <c r="T190" s="65"/>
      <c r="U190" s="65"/>
      <c r="V190" s="65"/>
      <c r="W190" s="65"/>
      <c r="X190" s="65"/>
    </row>
    <row r="191" spans="18:24" x14ac:dyDescent="0.3">
      <c r="R191" s="65"/>
      <c r="S191" s="65"/>
      <c r="T191" s="65"/>
      <c r="U191" s="65"/>
      <c r="V191" s="65"/>
      <c r="W191" s="65"/>
      <c r="X191" s="65"/>
    </row>
    <row r="192" spans="18:24" x14ac:dyDescent="0.3">
      <c r="R192" s="65"/>
      <c r="S192" s="65"/>
      <c r="T192" s="65"/>
      <c r="U192" s="65"/>
      <c r="V192" s="65"/>
      <c r="W192" s="65"/>
      <c r="X192" s="65"/>
    </row>
    <row r="193" spans="18:24" x14ac:dyDescent="0.3">
      <c r="R193" s="65"/>
      <c r="S193" s="65"/>
      <c r="T193" s="65"/>
      <c r="U193" s="65"/>
      <c r="V193" s="65"/>
      <c r="W193" s="65"/>
      <c r="X193" s="65"/>
    </row>
    <row r="194" spans="18:24" x14ac:dyDescent="0.3">
      <c r="R194" s="65"/>
      <c r="S194" s="65"/>
      <c r="T194" s="65"/>
      <c r="U194" s="65"/>
      <c r="V194" s="65"/>
      <c r="W194" s="65"/>
      <c r="X194" s="65"/>
    </row>
    <row r="195" spans="18:24" x14ac:dyDescent="0.3">
      <c r="R195" s="65"/>
      <c r="S195" s="65"/>
      <c r="T195" s="65"/>
      <c r="U195" s="65"/>
      <c r="V195" s="65"/>
      <c r="W195" s="65"/>
      <c r="X195" s="65"/>
    </row>
    <row r="196" spans="18:24" x14ac:dyDescent="0.3">
      <c r="R196" s="65"/>
      <c r="S196" s="65"/>
      <c r="T196" s="65"/>
      <c r="U196" s="65"/>
      <c r="V196" s="65"/>
      <c r="W196" s="65"/>
      <c r="X196" s="65"/>
    </row>
    <row r="197" spans="18:24" x14ac:dyDescent="0.3">
      <c r="R197" s="65"/>
      <c r="S197" s="65"/>
      <c r="T197" s="65"/>
      <c r="U197" s="65"/>
      <c r="V197" s="65"/>
      <c r="W197" s="65"/>
      <c r="X197" s="65"/>
    </row>
    <row r="198" spans="18:24" x14ac:dyDescent="0.3">
      <c r="R198" s="65"/>
      <c r="S198" s="65"/>
      <c r="T198" s="65"/>
      <c r="U198" s="65"/>
      <c r="V198" s="65"/>
      <c r="W198" s="65"/>
      <c r="X198" s="65"/>
    </row>
    <row r="199" spans="18:24" x14ac:dyDescent="0.3">
      <c r="R199" s="65"/>
      <c r="S199" s="65"/>
      <c r="T199" s="65"/>
      <c r="U199" s="65"/>
      <c r="V199" s="65"/>
      <c r="W199" s="65"/>
      <c r="X199" s="65"/>
    </row>
    <row r="200" spans="18:24" x14ac:dyDescent="0.3">
      <c r="R200" s="65"/>
      <c r="S200" s="65"/>
      <c r="T200" s="65"/>
      <c r="U200" s="65"/>
      <c r="V200" s="65"/>
      <c r="W200" s="65"/>
      <c r="X200" s="65"/>
    </row>
    <row r="201" spans="18:24" x14ac:dyDescent="0.3">
      <c r="R201" s="65"/>
      <c r="S201" s="65"/>
      <c r="T201" s="65"/>
      <c r="U201" s="65"/>
      <c r="V201" s="65"/>
      <c r="W201" s="65"/>
      <c r="X201" s="65"/>
    </row>
    <row r="202" spans="18:24" x14ac:dyDescent="0.3">
      <c r="R202" s="65"/>
      <c r="S202" s="65"/>
      <c r="T202" s="65"/>
      <c r="U202" s="65"/>
      <c r="V202" s="65"/>
      <c r="W202" s="65"/>
      <c r="X202" s="65"/>
    </row>
    <row r="203" spans="18:24" x14ac:dyDescent="0.3">
      <c r="R203" s="65"/>
      <c r="S203" s="65"/>
      <c r="T203" s="65"/>
      <c r="U203" s="65"/>
      <c r="V203" s="65"/>
      <c r="W203" s="65"/>
      <c r="X203" s="65"/>
    </row>
    <row r="204" spans="18:24" x14ac:dyDescent="0.3">
      <c r="R204" s="65"/>
      <c r="S204" s="65"/>
      <c r="T204" s="65"/>
      <c r="U204" s="65"/>
      <c r="V204" s="65"/>
      <c r="W204" s="65"/>
      <c r="X204" s="65"/>
    </row>
    <row r="205" spans="18:24" x14ac:dyDescent="0.3">
      <c r="R205" s="65"/>
      <c r="S205" s="65"/>
      <c r="T205" s="65"/>
      <c r="U205" s="65"/>
      <c r="V205" s="65"/>
      <c r="W205" s="65"/>
      <c r="X205" s="65"/>
    </row>
    <row r="206" spans="18:24" x14ac:dyDescent="0.3">
      <c r="R206" s="65"/>
      <c r="S206" s="65"/>
      <c r="T206" s="65"/>
      <c r="U206" s="65"/>
      <c r="V206" s="65"/>
      <c r="W206" s="65"/>
      <c r="X206" s="65"/>
    </row>
    <row r="207" spans="18:24" x14ac:dyDescent="0.3">
      <c r="R207" s="65"/>
      <c r="S207" s="65"/>
      <c r="T207" s="65"/>
      <c r="U207" s="65"/>
      <c r="V207" s="65"/>
      <c r="W207" s="65"/>
      <c r="X207" s="65"/>
    </row>
    <row r="208" spans="18:24" x14ac:dyDescent="0.3">
      <c r="R208" s="65"/>
      <c r="S208" s="65"/>
      <c r="T208" s="65"/>
      <c r="U208" s="65"/>
      <c r="V208" s="65"/>
      <c r="W208" s="65"/>
      <c r="X208" s="65"/>
    </row>
    <row r="209" spans="18:24" x14ac:dyDescent="0.3">
      <c r="R209" s="65"/>
      <c r="S209" s="65"/>
      <c r="T209" s="65"/>
      <c r="U209" s="65"/>
      <c r="V209" s="65"/>
      <c r="W209" s="65"/>
      <c r="X209" s="65"/>
    </row>
    <row r="210" spans="18:24" x14ac:dyDescent="0.3">
      <c r="R210" s="65"/>
      <c r="S210" s="65"/>
      <c r="T210" s="65"/>
      <c r="U210" s="65"/>
      <c r="V210" s="65"/>
      <c r="W210" s="65"/>
      <c r="X210" s="65"/>
    </row>
    <row r="211" spans="18:24" x14ac:dyDescent="0.3">
      <c r="R211" s="65"/>
      <c r="S211" s="65"/>
      <c r="T211" s="65"/>
      <c r="U211" s="65"/>
      <c r="V211" s="65"/>
      <c r="W211" s="65"/>
      <c r="X211" s="65"/>
    </row>
    <row r="212" spans="18:24" x14ac:dyDescent="0.3">
      <c r="R212" s="65"/>
      <c r="S212" s="65"/>
      <c r="T212" s="65"/>
      <c r="U212" s="65"/>
      <c r="V212" s="65"/>
      <c r="W212" s="65"/>
      <c r="X212" s="65"/>
    </row>
    <row r="213" spans="18:24" x14ac:dyDescent="0.3">
      <c r="R213" s="65"/>
      <c r="S213" s="65"/>
      <c r="T213" s="65"/>
      <c r="U213" s="65"/>
      <c r="V213" s="65"/>
      <c r="W213" s="65"/>
      <c r="X213" s="65"/>
    </row>
    <row r="214" spans="18:24" x14ac:dyDescent="0.3">
      <c r="R214" s="65"/>
      <c r="S214" s="65"/>
      <c r="T214" s="65"/>
      <c r="U214" s="65"/>
      <c r="V214" s="65"/>
      <c r="W214" s="65"/>
      <c r="X214" s="65"/>
    </row>
    <row r="215" spans="18:24" x14ac:dyDescent="0.3">
      <c r="R215" s="65"/>
      <c r="S215" s="65"/>
      <c r="T215" s="65"/>
      <c r="U215" s="65"/>
      <c r="V215" s="65"/>
      <c r="W215" s="65"/>
      <c r="X215" s="65"/>
    </row>
    <row r="216" spans="18:24" x14ac:dyDescent="0.3">
      <c r="R216" s="65"/>
      <c r="S216" s="65"/>
      <c r="T216" s="65"/>
      <c r="U216" s="65"/>
      <c r="V216" s="65"/>
      <c r="W216" s="65"/>
      <c r="X216" s="65"/>
    </row>
    <row r="217" spans="18:24" x14ac:dyDescent="0.3">
      <c r="R217" s="65"/>
      <c r="S217" s="65"/>
      <c r="T217" s="65"/>
      <c r="U217" s="65"/>
      <c r="V217" s="65"/>
      <c r="W217" s="65"/>
      <c r="X217" s="65"/>
    </row>
    <row r="218" spans="18:24" x14ac:dyDescent="0.3">
      <c r="R218" s="65"/>
      <c r="S218" s="65"/>
      <c r="T218" s="65"/>
      <c r="U218" s="65"/>
      <c r="V218" s="65"/>
      <c r="W218" s="65"/>
      <c r="X218" s="65"/>
    </row>
    <row r="219" spans="18:24" x14ac:dyDescent="0.3">
      <c r="R219" s="65"/>
      <c r="S219" s="65"/>
      <c r="T219" s="65"/>
      <c r="U219" s="65"/>
      <c r="V219" s="65"/>
      <c r="W219" s="65"/>
      <c r="X219" s="65"/>
    </row>
    <row r="220" spans="18:24" x14ac:dyDescent="0.3">
      <c r="R220" s="65"/>
      <c r="S220" s="65"/>
      <c r="T220" s="65"/>
      <c r="U220" s="65"/>
      <c r="V220" s="65"/>
      <c r="W220" s="65"/>
      <c r="X220" s="65"/>
    </row>
    <row r="221" spans="18:24" x14ac:dyDescent="0.3">
      <c r="R221" s="65"/>
      <c r="S221" s="65"/>
      <c r="T221" s="65"/>
      <c r="U221" s="65"/>
      <c r="V221" s="65"/>
      <c r="W221" s="65"/>
      <c r="X221" s="65"/>
    </row>
    <row r="222" spans="18:24" x14ac:dyDescent="0.3">
      <c r="R222" s="65"/>
      <c r="S222" s="65"/>
      <c r="T222" s="65"/>
      <c r="U222" s="65"/>
      <c r="V222" s="65"/>
      <c r="W222" s="65"/>
      <c r="X222" s="65"/>
    </row>
    <row r="223" spans="18:24" x14ac:dyDescent="0.3">
      <c r="R223" s="65"/>
      <c r="S223" s="65"/>
      <c r="T223" s="65"/>
      <c r="U223" s="65"/>
      <c r="V223" s="65"/>
      <c r="W223" s="65"/>
      <c r="X223" s="65"/>
    </row>
    <row r="224" spans="18:24" x14ac:dyDescent="0.3">
      <c r="R224" s="65"/>
      <c r="S224" s="65"/>
      <c r="T224" s="65"/>
      <c r="U224" s="65"/>
      <c r="V224" s="65"/>
      <c r="W224" s="65"/>
      <c r="X224" s="65"/>
    </row>
    <row r="225" spans="18:24" x14ac:dyDescent="0.3">
      <c r="R225" s="65"/>
      <c r="S225" s="65"/>
      <c r="T225" s="65"/>
      <c r="U225" s="65"/>
      <c r="V225" s="65"/>
      <c r="W225" s="65"/>
      <c r="X225" s="65"/>
    </row>
    <row r="226" spans="18:24" x14ac:dyDescent="0.3">
      <c r="R226" s="65"/>
      <c r="S226" s="65"/>
      <c r="T226" s="65"/>
      <c r="U226" s="65"/>
      <c r="V226" s="65"/>
      <c r="W226" s="65"/>
      <c r="X226" s="65"/>
    </row>
    <row r="227" spans="18:24" x14ac:dyDescent="0.3">
      <c r="R227" s="65"/>
      <c r="S227" s="65"/>
      <c r="T227" s="65"/>
      <c r="U227" s="65"/>
      <c r="V227" s="65"/>
      <c r="W227" s="65"/>
      <c r="X227" s="65"/>
    </row>
    <row r="228" spans="18:24" x14ac:dyDescent="0.3">
      <c r="R228" s="65"/>
      <c r="S228" s="65"/>
      <c r="T228" s="65"/>
      <c r="U228" s="65"/>
      <c r="V228" s="65"/>
      <c r="W228" s="65"/>
      <c r="X228" s="65"/>
    </row>
    <row r="229" spans="18:24" x14ac:dyDescent="0.3">
      <c r="R229" s="65"/>
      <c r="S229" s="65"/>
      <c r="T229" s="65"/>
      <c r="U229" s="65"/>
      <c r="V229" s="65"/>
      <c r="W229" s="65"/>
      <c r="X229" s="65"/>
    </row>
    <row r="230" spans="18:24" x14ac:dyDescent="0.3">
      <c r="R230" s="65"/>
      <c r="S230" s="65"/>
      <c r="T230" s="65"/>
      <c r="U230" s="65"/>
      <c r="V230" s="65"/>
      <c r="W230" s="65"/>
      <c r="X230" s="65"/>
    </row>
    <row r="231" spans="18:24" x14ac:dyDescent="0.3">
      <c r="R231" s="65"/>
      <c r="S231" s="65"/>
      <c r="T231" s="65"/>
      <c r="U231" s="65"/>
      <c r="V231" s="65"/>
      <c r="W231" s="65"/>
      <c r="X231" s="65"/>
    </row>
    <row r="232" spans="18:24" x14ac:dyDescent="0.3">
      <c r="R232" s="65"/>
      <c r="S232" s="65"/>
      <c r="T232" s="65"/>
      <c r="U232" s="65"/>
      <c r="V232" s="65"/>
      <c r="W232" s="65"/>
      <c r="X232" s="65"/>
    </row>
    <row r="233" spans="18:24" x14ac:dyDescent="0.3">
      <c r="R233" s="65"/>
      <c r="S233" s="65"/>
      <c r="T233" s="65"/>
      <c r="U233" s="65"/>
      <c r="V233" s="65"/>
      <c r="W233" s="65"/>
      <c r="X233" s="65"/>
    </row>
    <row r="234" spans="18:24" x14ac:dyDescent="0.3">
      <c r="R234" s="65"/>
      <c r="S234" s="65"/>
      <c r="T234" s="65"/>
      <c r="U234" s="65"/>
      <c r="V234" s="65"/>
      <c r="W234" s="65"/>
      <c r="X234" s="65"/>
    </row>
    <row r="235" spans="18:24" x14ac:dyDescent="0.3">
      <c r="R235" s="65"/>
      <c r="S235" s="65"/>
      <c r="T235" s="65"/>
      <c r="U235" s="65"/>
      <c r="V235" s="65"/>
      <c r="W235" s="65"/>
      <c r="X235" s="65"/>
    </row>
    <row r="236" spans="18:24" x14ac:dyDescent="0.3">
      <c r="R236" s="65"/>
      <c r="S236" s="65"/>
      <c r="T236" s="65"/>
      <c r="U236" s="65"/>
      <c r="V236" s="65"/>
      <c r="W236" s="65"/>
      <c r="X236" s="65"/>
    </row>
    <row r="237" spans="18:24" x14ac:dyDescent="0.3">
      <c r="R237" s="65"/>
      <c r="S237" s="65"/>
      <c r="T237" s="65"/>
      <c r="U237" s="65"/>
      <c r="V237" s="65"/>
      <c r="W237" s="65"/>
      <c r="X237" s="65"/>
    </row>
    <row r="238" spans="18:24" x14ac:dyDescent="0.3">
      <c r="R238" s="65"/>
      <c r="S238" s="65"/>
      <c r="T238" s="65"/>
      <c r="U238" s="65"/>
      <c r="V238" s="65"/>
      <c r="W238" s="65"/>
      <c r="X238" s="65"/>
    </row>
    <row r="239" spans="18:24" x14ac:dyDescent="0.3">
      <c r="R239" s="65"/>
      <c r="S239" s="65"/>
      <c r="T239" s="65"/>
      <c r="U239" s="65"/>
      <c r="V239" s="65"/>
      <c r="W239" s="65"/>
      <c r="X239" s="65"/>
    </row>
    <row r="240" spans="18:24" x14ac:dyDescent="0.3">
      <c r="R240" s="65"/>
      <c r="S240" s="65"/>
      <c r="T240" s="65"/>
      <c r="U240" s="65"/>
      <c r="V240" s="65"/>
      <c r="W240" s="65"/>
      <c r="X240" s="65"/>
    </row>
    <row r="241" spans="18:24" x14ac:dyDescent="0.3">
      <c r="R241" s="65"/>
      <c r="S241" s="65"/>
      <c r="T241" s="65"/>
      <c r="U241" s="65"/>
      <c r="V241" s="65"/>
      <c r="W241" s="65"/>
      <c r="X241" s="65"/>
    </row>
    <row r="242" spans="18:24" x14ac:dyDescent="0.3">
      <c r="R242" s="65"/>
      <c r="S242" s="65"/>
      <c r="T242" s="65"/>
      <c r="U242" s="65"/>
      <c r="V242" s="65"/>
      <c r="W242" s="65"/>
      <c r="X242" s="65"/>
    </row>
    <row r="243" spans="18:24" x14ac:dyDescent="0.3">
      <c r="R243" s="65"/>
      <c r="S243" s="65"/>
      <c r="T243" s="65"/>
      <c r="U243" s="65"/>
      <c r="V243" s="65"/>
      <c r="W243" s="65"/>
      <c r="X243" s="65"/>
    </row>
    <row r="244" spans="18:24" x14ac:dyDescent="0.3">
      <c r="R244" s="65"/>
      <c r="S244" s="65"/>
      <c r="T244" s="65"/>
      <c r="U244" s="65"/>
      <c r="V244" s="65"/>
      <c r="W244" s="65"/>
      <c r="X244" s="65"/>
    </row>
    <row r="245" spans="18:24" x14ac:dyDescent="0.3">
      <c r="R245" s="65"/>
      <c r="S245" s="65"/>
      <c r="T245" s="65"/>
      <c r="U245" s="65"/>
      <c r="V245" s="65"/>
      <c r="W245" s="65"/>
      <c r="X245" s="65"/>
    </row>
    <row r="246" spans="18:24" x14ac:dyDescent="0.3">
      <c r="R246" s="65"/>
      <c r="S246" s="65"/>
      <c r="T246" s="65"/>
      <c r="U246" s="65"/>
      <c r="V246" s="65"/>
      <c r="W246" s="65"/>
      <c r="X246" s="65"/>
    </row>
    <row r="247" spans="18:24" x14ac:dyDescent="0.3">
      <c r="R247" s="65"/>
      <c r="S247" s="65"/>
      <c r="T247" s="65"/>
      <c r="U247" s="65"/>
      <c r="V247" s="65"/>
      <c r="W247" s="65"/>
      <c r="X247" s="65"/>
    </row>
    <row r="248" spans="18:24" x14ac:dyDescent="0.3">
      <c r="R248" s="65"/>
      <c r="S248" s="65"/>
      <c r="T248" s="65"/>
      <c r="U248" s="65"/>
      <c r="V248" s="65"/>
      <c r="W248" s="65"/>
      <c r="X248" s="65"/>
    </row>
    <row r="249" spans="18:24" x14ac:dyDescent="0.3">
      <c r="R249" s="65"/>
      <c r="S249" s="65"/>
      <c r="T249" s="65"/>
      <c r="U249" s="65"/>
      <c r="V249" s="65"/>
      <c r="W249" s="65"/>
      <c r="X249" s="65"/>
    </row>
    <row r="250" spans="18:24" x14ac:dyDescent="0.3">
      <c r="R250" s="65"/>
      <c r="S250" s="65"/>
      <c r="T250" s="65"/>
      <c r="U250" s="65"/>
      <c r="V250" s="65"/>
      <c r="W250" s="65"/>
      <c r="X250" s="65"/>
    </row>
    <row r="251" spans="18:24" x14ac:dyDescent="0.3">
      <c r="R251" s="65"/>
      <c r="S251" s="65"/>
      <c r="T251" s="65"/>
      <c r="U251" s="65"/>
      <c r="V251" s="65"/>
      <c r="W251" s="65"/>
      <c r="X251" s="65"/>
    </row>
    <row r="252" spans="18:24" x14ac:dyDescent="0.3">
      <c r="R252" s="65"/>
      <c r="S252" s="65"/>
      <c r="T252" s="65"/>
      <c r="U252" s="65"/>
      <c r="V252" s="65"/>
      <c r="W252" s="65"/>
      <c r="X252" s="65"/>
    </row>
    <row r="253" spans="18:24" x14ac:dyDescent="0.3">
      <c r="R253" s="65"/>
      <c r="S253" s="65"/>
      <c r="T253" s="65"/>
      <c r="U253" s="65"/>
      <c r="V253" s="65"/>
      <c r="W253" s="65"/>
      <c r="X253" s="65"/>
    </row>
    <row r="254" spans="18:24" x14ac:dyDescent="0.3">
      <c r="R254" s="65"/>
      <c r="S254" s="65"/>
      <c r="T254" s="65"/>
      <c r="U254" s="65"/>
      <c r="V254" s="65"/>
      <c r="W254" s="65"/>
      <c r="X254" s="65"/>
    </row>
    <row r="255" spans="18:24" x14ac:dyDescent="0.3">
      <c r="R255" s="65"/>
      <c r="S255" s="65"/>
      <c r="T255" s="65"/>
      <c r="U255" s="65"/>
      <c r="V255" s="65"/>
      <c r="W255" s="65"/>
      <c r="X255" s="65"/>
    </row>
    <row r="256" spans="18:24" x14ac:dyDescent="0.3">
      <c r="R256" s="65"/>
      <c r="S256" s="65"/>
      <c r="T256" s="65"/>
      <c r="U256" s="65"/>
      <c r="V256" s="65"/>
      <c r="W256" s="65"/>
      <c r="X256" s="65"/>
    </row>
    <row r="257" spans="18:24" x14ac:dyDescent="0.3">
      <c r="R257" s="65"/>
      <c r="S257" s="65"/>
      <c r="T257" s="65"/>
      <c r="U257" s="65"/>
      <c r="V257" s="65"/>
      <c r="W257" s="65"/>
      <c r="X257" s="65"/>
    </row>
    <row r="258" spans="18:24" x14ac:dyDescent="0.3">
      <c r="R258" s="65"/>
      <c r="S258" s="65"/>
      <c r="T258" s="65"/>
      <c r="U258" s="65"/>
      <c r="V258" s="65"/>
      <c r="W258" s="65"/>
      <c r="X258" s="65"/>
    </row>
    <row r="259" spans="18:24" x14ac:dyDescent="0.3">
      <c r="R259" s="65"/>
      <c r="S259" s="65"/>
      <c r="T259" s="65"/>
      <c r="U259" s="65"/>
      <c r="V259" s="65"/>
      <c r="W259" s="65"/>
      <c r="X259" s="65"/>
    </row>
    <row r="260" spans="18:24" x14ac:dyDescent="0.3">
      <c r="R260" s="65"/>
      <c r="S260" s="65"/>
      <c r="T260" s="65"/>
      <c r="U260" s="65"/>
      <c r="V260" s="65"/>
      <c r="W260" s="65"/>
      <c r="X260" s="65"/>
    </row>
    <row r="261" spans="18:24" x14ac:dyDescent="0.3">
      <c r="R261" s="65"/>
      <c r="S261" s="65"/>
      <c r="T261" s="65"/>
      <c r="U261" s="65"/>
      <c r="V261" s="65"/>
      <c r="W261" s="65"/>
      <c r="X261" s="65"/>
    </row>
    <row r="262" spans="18:24" x14ac:dyDescent="0.3">
      <c r="R262" s="65"/>
      <c r="S262" s="65"/>
      <c r="T262" s="65"/>
      <c r="U262" s="65"/>
      <c r="V262" s="65"/>
      <c r="W262" s="65"/>
      <c r="X262" s="65"/>
    </row>
    <row r="263" spans="18:24" x14ac:dyDescent="0.3">
      <c r="R263" s="65"/>
      <c r="S263" s="65"/>
      <c r="T263" s="65"/>
      <c r="U263" s="65"/>
      <c r="V263" s="65"/>
      <c r="W263" s="65"/>
      <c r="X263" s="65"/>
    </row>
    <row r="264" spans="18:24" x14ac:dyDescent="0.3">
      <c r="R264" s="65"/>
      <c r="S264" s="65"/>
      <c r="T264" s="65"/>
      <c r="U264" s="65"/>
      <c r="V264" s="65"/>
      <c r="W264" s="65"/>
      <c r="X264" s="65"/>
    </row>
    <row r="265" spans="18:24" x14ac:dyDescent="0.3">
      <c r="R265" s="65"/>
      <c r="S265" s="65"/>
      <c r="T265" s="65"/>
      <c r="U265" s="65"/>
      <c r="V265" s="65"/>
      <c r="W265" s="65"/>
      <c r="X265" s="65"/>
    </row>
    <row r="266" spans="18:24" x14ac:dyDescent="0.3">
      <c r="R266" s="65"/>
      <c r="S266" s="65"/>
      <c r="T266" s="65"/>
      <c r="U266" s="65"/>
      <c r="V266" s="65"/>
      <c r="W266" s="65"/>
      <c r="X266" s="65"/>
    </row>
    <row r="267" spans="18:24" x14ac:dyDescent="0.3">
      <c r="R267" s="65"/>
      <c r="S267" s="65"/>
      <c r="T267" s="65"/>
      <c r="U267" s="65"/>
      <c r="V267" s="65"/>
      <c r="W267" s="65"/>
      <c r="X267" s="65"/>
    </row>
    <row r="268" spans="18:24" x14ac:dyDescent="0.3">
      <c r="R268" s="65"/>
      <c r="S268" s="65"/>
      <c r="T268" s="65"/>
      <c r="U268" s="65"/>
      <c r="V268" s="65"/>
      <c r="W268" s="65"/>
      <c r="X268" s="65"/>
    </row>
    <row r="269" spans="18:24" x14ac:dyDescent="0.3">
      <c r="R269" s="65"/>
      <c r="S269" s="65"/>
      <c r="T269" s="65"/>
      <c r="U269" s="65"/>
      <c r="V269" s="65"/>
      <c r="W269" s="65"/>
      <c r="X269" s="65"/>
    </row>
    <row r="270" spans="18:24" x14ac:dyDescent="0.3">
      <c r="R270" s="65"/>
      <c r="S270" s="65"/>
      <c r="T270" s="65"/>
      <c r="U270" s="65"/>
      <c r="V270" s="65"/>
      <c r="W270" s="65"/>
      <c r="X270" s="65"/>
    </row>
    <row r="271" spans="18:24" x14ac:dyDescent="0.3">
      <c r="R271" s="65"/>
      <c r="S271" s="65"/>
      <c r="T271" s="65"/>
      <c r="U271" s="65"/>
      <c r="V271" s="65"/>
      <c r="W271" s="65"/>
      <c r="X271" s="65"/>
    </row>
    <row r="272" spans="18:24" x14ac:dyDescent="0.3">
      <c r="R272" s="65"/>
      <c r="S272" s="65"/>
      <c r="T272" s="65"/>
      <c r="U272" s="65"/>
      <c r="V272" s="65"/>
      <c r="W272" s="65"/>
      <c r="X272" s="65"/>
    </row>
    <row r="273" spans="18:24" x14ac:dyDescent="0.3">
      <c r="R273" s="65"/>
      <c r="S273" s="65"/>
      <c r="T273" s="65"/>
      <c r="U273" s="65"/>
      <c r="V273" s="65"/>
      <c r="W273" s="65"/>
      <c r="X273" s="65"/>
    </row>
    <row r="274" spans="18:24" x14ac:dyDescent="0.3">
      <c r="R274" s="65"/>
      <c r="S274" s="65"/>
      <c r="T274" s="65"/>
      <c r="U274" s="65"/>
      <c r="V274" s="65"/>
      <c r="W274" s="65"/>
      <c r="X274" s="65"/>
    </row>
    <row r="275" spans="18:24" x14ac:dyDescent="0.3">
      <c r="R275" s="65"/>
      <c r="S275" s="65"/>
      <c r="T275" s="65"/>
      <c r="U275" s="65"/>
      <c r="V275" s="65"/>
      <c r="W275" s="65"/>
      <c r="X275" s="65"/>
    </row>
    <row r="276" spans="18:24" x14ac:dyDescent="0.3">
      <c r="R276" s="65"/>
      <c r="S276" s="65"/>
      <c r="T276" s="65"/>
      <c r="U276" s="65"/>
      <c r="V276" s="65"/>
      <c r="W276" s="65"/>
      <c r="X276" s="65"/>
    </row>
    <row r="277" spans="18:24" x14ac:dyDescent="0.3">
      <c r="R277" s="65"/>
      <c r="S277" s="65"/>
      <c r="T277" s="65"/>
      <c r="U277" s="65"/>
      <c r="V277" s="65"/>
      <c r="W277" s="65"/>
      <c r="X277" s="65"/>
    </row>
    <row r="278" spans="18:24" x14ac:dyDescent="0.3">
      <c r="R278" s="65"/>
      <c r="S278" s="65"/>
      <c r="T278" s="65"/>
      <c r="U278" s="65"/>
      <c r="V278" s="65"/>
      <c r="W278" s="65"/>
      <c r="X278" s="65"/>
    </row>
    <row r="279" spans="18:24" x14ac:dyDescent="0.3">
      <c r="R279" s="65"/>
      <c r="S279" s="65"/>
      <c r="T279" s="65"/>
      <c r="U279" s="65"/>
      <c r="V279" s="65"/>
      <c r="W279" s="65"/>
      <c r="X279" s="65"/>
    </row>
    <row r="280" spans="18:24" x14ac:dyDescent="0.3">
      <c r="R280" s="65"/>
      <c r="S280" s="65"/>
      <c r="T280" s="65"/>
      <c r="U280" s="65"/>
      <c r="V280" s="65"/>
      <c r="W280" s="65"/>
      <c r="X280" s="65"/>
    </row>
    <row r="281" spans="18:24" x14ac:dyDescent="0.3">
      <c r="R281" s="65"/>
      <c r="S281" s="65"/>
      <c r="T281" s="65"/>
      <c r="U281" s="65"/>
      <c r="V281" s="65"/>
      <c r="W281" s="65"/>
      <c r="X281" s="65"/>
    </row>
    <row r="282" spans="18:24" x14ac:dyDescent="0.3">
      <c r="R282" s="65"/>
      <c r="S282" s="65"/>
      <c r="T282" s="65"/>
      <c r="U282" s="65"/>
      <c r="V282" s="65"/>
      <c r="W282" s="65"/>
      <c r="X282" s="65"/>
    </row>
    <row r="283" spans="18:24" x14ac:dyDescent="0.3">
      <c r="R283" s="65"/>
      <c r="S283" s="65"/>
      <c r="T283" s="65"/>
      <c r="U283" s="65"/>
      <c r="V283" s="65"/>
      <c r="W283" s="65"/>
      <c r="X283" s="65"/>
    </row>
    <row r="284" spans="18:24" x14ac:dyDescent="0.3">
      <c r="R284" s="65"/>
      <c r="S284" s="65"/>
      <c r="T284" s="65"/>
      <c r="U284" s="65"/>
      <c r="V284" s="65"/>
      <c r="W284" s="65"/>
      <c r="X284" s="65"/>
    </row>
    <row r="285" spans="18:24" x14ac:dyDescent="0.3">
      <c r="R285" s="65"/>
      <c r="S285" s="65"/>
      <c r="T285" s="65"/>
      <c r="U285" s="65"/>
      <c r="V285" s="65"/>
      <c r="W285" s="65"/>
      <c r="X285" s="65"/>
    </row>
    <row r="286" spans="18:24" x14ac:dyDescent="0.3">
      <c r="R286" s="65"/>
      <c r="S286" s="65"/>
      <c r="T286" s="65"/>
      <c r="U286" s="65"/>
      <c r="V286" s="65"/>
      <c r="W286" s="65"/>
      <c r="X286" s="65"/>
    </row>
    <row r="287" spans="18:24" x14ac:dyDescent="0.3">
      <c r="R287" s="65"/>
      <c r="S287" s="65"/>
      <c r="T287" s="65"/>
      <c r="U287" s="65"/>
      <c r="V287" s="65"/>
      <c r="W287" s="65"/>
      <c r="X287" s="65"/>
    </row>
    <row r="288" spans="18:24" x14ac:dyDescent="0.3">
      <c r="R288" s="65"/>
      <c r="S288" s="65"/>
      <c r="T288" s="65"/>
      <c r="U288" s="65"/>
      <c r="V288" s="65"/>
      <c r="W288" s="65"/>
      <c r="X288" s="65"/>
    </row>
    <row r="289" spans="18:24" x14ac:dyDescent="0.3">
      <c r="R289" s="65"/>
      <c r="S289" s="65"/>
      <c r="T289" s="65"/>
      <c r="U289" s="65"/>
      <c r="V289" s="65"/>
      <c r="W289" s="65"/>
      <c r="X289" s="65"/>
    </row>
  </sheetData>
  <sortState xmlns:xlrd2="http://schemas.microsoft.com/office/spreadsheetml/2017/richdata2" ref="B5:O40">
    <sortCondition descending="1" ref="O5:O40"/>
  </sortState>
  <mergeCells count="8">
    <mergeCell ref="P5:Q6"/>
    <mergeCell ref="P33:Q40"/>
    <mergeCell ref="H2:I2"/>
    <mergeCell ref="M1:N1"/>
    <mergeCell ref="C1:D1"/>
    <mergeCell ref="E1:G1"/>
    <mergeCell ref="H1:J1"/>
    <mergeCell ref="K1:L1"/>
  </mergeCells>
  <pageMargins left="0.7" right="0.7" top="0.75" bottom="0.75" header="0.3" footer="0.3"/>
  <pageSetup scale="4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0">
    <tabColor theme="6"/>
  </sheetPr>
  <dimension ref="A1:BL45"/>
  <sheetViews>
    <sheetView workbookViewId="0">
      <pane ySplit="4" topLeftCell="A5" activePane="bottomLeft" state="frozen"/>
      <selection pane="bottomLeft" activeCell="A4" sqref="A4:K40"/>
    </sheetView>
  </sheetViews>
  <sheetFormatPr defaultRowHeight="14.4" x14ac:dyDescent="0.3"/>
  <cols>
    <col min="1" max="1" width="22.44140625" style="190" customWidth="1"/>
    <col min="2" max="2" width="18.109375" style="190" customWidth="1"/>
    <col min="3" max="3" width="20.5546875" style="190" customWidth="1"/>
    <col min="4" max="4" width="6.44140625" style="190" customWidth="1"/>
    <col min="5" max="5" width="18.109375" style="190" customWidth="1"/>
    <col min="6" max="7" width="1.21875" style="190" customWidth="1"/>
    <col min="8" max="8" width="14.88671875" style="190" customWidth="1"/>
    <col min="9" max="9" width="35.77734375" style="190" customWidth="1"/>
    <col min="10" max="11" width="18.109375" style="190" customWidth="1"/>
    <col min="12" max="12" width="13.77734375" style="190" customWidth="1"/>
    <col min="13" max="13" width="16" style="190" customWidth="1"/>
    <col min="14" max="14" width="13.6640625" style="190" customWidth="1"/>
    <col min="15" max="15" width="15.44140625" style="190" customWidth="1"/>
    <col min="16" max="16" width="20" style="190" customWidth="1"/>
    <col min="17" max="17" width="6.6640625" style="190" customWidth="1"/>
    <col min="18" max="21" width="15.44140625" style="190" customWidth="1"/>
    <col min="22" max="22" width="8.88671875" style="190"/>
    <col min="23" max="23" width="4.6640625" style="12" customWidth="1"/>
    <col min="24" max="24" width="25.5546875" customWidth="1"/>
    <col min="25" max="25" width="24.5546875" customWidth="1"/>
    <col min="26" max="26" width="8.88671875" style="58" customWidth="1"/>
    <col min="27" max="27" width="22.88671875" bestFit="1" customWidth="1"/>
    <col min="28" max="29" width="13.5546875" hidden="1" customWidth="1"/>
    <col min="30" max="30" width="13.5546875" customWidth="1"/>
    <col min="31" max="31" width="12.5546875" customWidth="1"/>
    <col min="32" max="32" width="47.33203125" style="172" customWidth="1"/>
    <col min="33" max="33" width="13.44140625" customWidth="1"/>
    <col min="35" max="35" width="14" customWidth="1"/>
    <col min="36" max="36" width="14" style="190" customWidth="1"/>
    <col min="37" max="37" width="14" customWidth="1"/>
    <col min="38" max="38" width="26.77734375" customWidth="1"/>
    <col min="40" max="40" width="18.77734375" customWidth="1"/>
    <col min="41" max="41" width="17.5546875" customWidth="1"/>
    <col min="42" max="42" width="13.88671875" customWidth="1"/>
    <col min="43" max="43" width="15.33203125" customWidth="1"/>
    <col min="44" max="47" width="15.33203125" style="190" customWidth="1"/>
    <col min="51" max="51" width="20.6640625" customWidth="1"/>
    <col min="52" max="52" width="11.33203125" customWidth="1"/>
    <col min="57" max="57" width="14.88671875" customWidth="1"/>
  </cols>
  <sheetData>
    <row r="1" spans="1:64" ht="21" x14ac:dyDescent="0.35">
      <c r="B1" s="52">
        <v>2022</v>
      </c>
      <c r="N1" s="192"/>
      <c r="O1" s="190" t="s">
        <v>255</v>
      </c>
      <c r="W1" s="294"/>
      <c r="X1" s="259">
        <v>2021</v>
      </c>
      <c r="AA1" s="169"/>
      <c r="AK1" s="190" t="s">
        <v>255</v>
      </c>
      <c r="AV1" s="57" t="s">
        <v>255</v>
      </c>
      <c r="BF1" s="190" t="s">
        <v>255</v>
      </c>
    </row>
    <row r="2" spans="1:64" ht="21" x14ac:dyDescent="0.4">
      <c r="B2" s="252" t="s">
        <v>363</v>
      </c>
      <c r="D2" s="58"/>
      <c r="J2" s="172"/>
      <c r="N2" s="192"/>
      <c r="O2" s="190">
        <v>2022</v>
      </c>
      <c r="W2" s="294"/>
      <c r="X2" s="252" t="s">
        <v>363</v>
      </c>
      <c r="AK2" s="190">
        <v>2021</v>
      </c>
      <c r="AR2" s="170"/>
      <c r="AS2" s="170"/>
      <c r="AT2" s="170"/>
      <c r="AU2" s="170"/>
      <c r="AV2">
        <v>2021</v>
      </c>
      <c r="BF2" s="190">
        <v>2019</v>
      </c>
    </row>
    <row r="3" spans="1:64" x14ac:dyDescent="0.3">
      <c r="J3" s="172"/>
      <c r="N3" s="192"/>
      <c r="O3" s="190" t="s">
        <v>617</v>
      </c>
      <c r="W3" s="294"/>
      <c r="X3">
        <v>1</v>
      </c>
      <c r="Y3">
        <v>2</v>
      </c>
      <c r="Z3" s="190">
        <v>3</v>
      </c>
      <c r="AA3" s="190">
        <v>4</v>
      </c>
      <c r="AB3" s="190">
        <v>5</v>
      </c>
      <c r="AC3" s="190">
        <v>6</v>
      </c>
      <c r="AD3" s="190">
        <v>7</v>
      </c>
      <c r="AE3" s="190">
        <v>8</v>
      </c>
      <c r="AF3" s="172">
        <v>9</v>
      </c>
      <c r="AG3" s="190">
        <v>10</v>
      </c>
      <c r="AH3" s="190">
        <v>11</v>
      </c>
      <c r="AK3" s="190" t="s">
        <v>436</v>
      </c>
      <c r="AR3" s="170"/>
      <c r="AS3" s="170"/>
      <c r="AT3" s="170"/>
      <c r="AU3" s="170"/>
      <c r="AV3" t="s">
        <v>431</v>
      </c>
      <c r="BF3" s="190" t="s">
        <v>381</v>
      </c>
    </row>
    <row r="4" spans="1:64" ht="57.75" customHeight="1" x14ac:dyDescent="0.3">
      <c r="A4" s="4" t="s">
        <v>581</v>
      </c>
      <c r="B4" s="239" t="s">
        <v>306</v>
      </c>
      <c r="C4" s="239" t="s">
        <v>337</v>
      </c>
      <c r="D4" s="239" t="s">
        <v>231</v>
      </c>
      <c r="E4" s="239" t="s">
        <v>415</v>
      </c>
      <c r="F4" s="240"/>
      <c r="G4" s="240"/>
      <c r="H4" s="239" t="s">
        <v>313</v>
      </c>
      <c r="I4" s="241" t="s">
        <v>342</v>
      </c>
      <c r="J4" s="241" t="s">
        <v>338</v>
      </c>
      <c r="K4" s="250" t="s">
        <v>343</v>
      </c>
      <c r="L4" s="56" t="s">
        <v>614</v>
      </c>
      <c r="N4" s="192"/>
      <c r="O4" s="172" t="s">
        <v>317</v>
      </c>
      <c r="P4" s="172" t="s">
        <v>230</v>
      </c>
      <c r="Q4" s="172" t="s">
        <v>231</v>
      </c>
      <c r="R4" s="172" t="s">
        <v>232</v>
      </c>
      <c r="S4" s="172" t="s">
        <v>318</v>
      </c>
      <c r="T4" s="172" t="s">
        <v>319</v>
      </c>
      <c r="U4" s="172" t="s">
        <v>320</v>
      </c>
      <c r="W4" s="294"/>
      <c r="X4" s="239" t="s">
        <v>306</v>
      </c>
      <c r="Y4" s="240" t="s">
        <v>337</v>
      </c>
      <c r="Z4" s="240" t="s">
        <v>231</v>
      </c>
      <c r="AA4" s="239" t="s">
        <v>415</v>
      </c>
      <c r="AB4" s="240"/>
      <c r="AC4" s="240"/>
      <c r="AD4" s="239" t="s">
        <v>313</v>
      </c>
      <c r="AE4" s="241" t="s">
        <v>342</v>
      </c>
      <c r="AF4" s="241" t="s">
        <v>338</v>
      </c>
      <c r="AG4" s="250" t="s">
        <v>343</v>
      </c>
      <c r="AH4" s="56" t="s">
        <v>339</v>
      </c>
      <c r="AK4" s="190" t="s">
        <v>317</v>
      </c>
      <c r="AL4" s="190" t="s">
        <v>230</v>
      </c>
      <c r="AM4" s="190" t="s">
        <v>231</v>
      </c>
      <c r="AN4" s="190" t="s">
        <v>232</v>
      </c>
      <c r="AO4" s="190" t="s">
        <v>318</v>
      </c>
      <c r="AP4" s="190" t="s">
        <v>319</v>
      </c>
      <c r="AQ4" s="190" t="s">
        <v>320</v>
      </c>
      <c r="AR4" s="170"/>
      <c r="AS4" s="170"/>
      <c r="AT4" s="170"/>
      <c r="AU4" s="170"/>
      <c r="AV4" s="190" t="s">
        <v>317</v>
      </c>
      <c r="AW4" s="190" t="s">
        <v>230</v>
      </c>
      <c r="AX4" s="190" t="s">
        <v>231</v>
      </c>
      <c r="AY4" s="190" t="s">
        <v>232</v>
      </c>
      <c r="AZ4" s="190" t="s">
        <v>318</v>
      </c>
      <c r="BA4" s="190" t="s">
        <v>319</v>
      </c>
      <c r="BB4" s="190" t="s">
        <v>320</v>
      </c>
      <c r="BF4" s="190" t="s">
        <v>317</v>
      </c>
      <c r="BG4" s="190" t="s">
        <v>230</v>
      </c>
      <c r="BH4" s="190" t="s">
        <v>231</v>
      </c>
      <c r="BI4" s="190" t="s">
        <v>232</v>
      </c>
      <c r="BJ4" s="190" t="s">
        <v>318</v>
      </c>
      <c r="BK4" s="190" t="s">
        <v>319</v>
      </c>
      <c r="BL4" s="190" t="s">
        <v>320</v>
      </c>
    </row>
    <row r="5" spans="1:64" ht="15.6" customHeight="1" x14ac:dyDescent="0.3">
      <c r="A5" s="190" t="str">
        <f>VLOOKUP(B5,Teams!F$18:I$53,4,FALSE)</f>
        <v>SARC- Dirt Devils</v>
      </c>
      <c r="B5" s="190" t="s">
        <v>74</v>
      </c>
      <c r="C5" s="190" t="s">
        <v>74</v>
      </c>
      <c r="D5" s="190">
        <v>5</v>
      </c>
      <c r="E5" s="190" t="s">
        <v>408</v>
      </c>
      <c r="F5" s="190" t="s">
        <v>409</v>
      </c>
      <c r="G5" s="170">
        <v>7500</v>
      </c>
      <c r="H5" s="295">
        <f t="shared" ref="H5:H40" si="0">VLOOKUP(C5,P$6:U$41,6,FALSE)</f>
        <v>11299.87</v>
      </c>
      <c r="I5" s="304" t="s">
        <v>589</v>
      </c>
      <c r="J5" s="301">
        <v>2923.5</v>
      </c>
      <c r="K5" s="295">
        <f t="shared" ref="K5:K40" si="1">H5+J5</f>
        <v>14223.37</v>
      </c>
      <c r="L5" s="286">
        <f>MATCH(K5,K$5:K$40,0)</f>
        <v>1</v>
      </c>
      <c r="N5" s="192"/>
      <c r="O5" s="169">
        <v>44626</v>
      </c>
      <c r="P5" s="190" t="s">
        <v>554</v>
      </c>
      <c r="Q5" s="190">
        <v>1</v>
      </c>
      <c r="R5" s="190" t="s">
        <v>555</v>
      </c>
      <c r="S5" s="190" t="s">
        <v>556</v>
      </c>
      <c r="T5" s="170">
        <v>12214</v>
      </c>
      <c r="U5" s="170">
        <v>10982.33</v>
      </c>
      <c r="W5" s="294"/>
      <c r="X5" s="12" t="s">
        <v>135</v>
      </c>
      <c r="Y5" s="190" t="s">
        <v>74</v>
      </c>
      <c r="Z5" s="190"/>
      <c r="AA5" s="257" t="str">
        <f t="shared" ref="AA5:AA36" si="2">VLOOKUP(Y5,AL$5:AN$39,3,FALSE)</f>
        <v>Beth  Farrrell</v>
      </c>
      <c r="AB5" s="190"/>
      <c r="AC5" s="170"/>
      <c r="AD5" s="257">
        <f>VLOOKUP(Y5,AL$5:AQ$39,6,FALSE)</f>
        <v>13272.07</v>
      </c>
      <c r="AE5" s="260">
        <v>2350</v>
      </c>
      <c r="AF5" s="263" t="s">
        <v>421</v>
      </c>
      <c r="AG5" s="251">
        <f t="shared" ref="AG5:AG36" si="3">SUM(AD5:AE5)</f>
        <v>15622.07</v>
      </c>
      <c r="AH5" s="258">
        <v>1</v>
      </c>
      <c r="AK5" s="169">
        <v>44249</v>
      </c>
      <c r="AL5" s="190" t="s">
        <v>71</v>
      </c>
      <c r="AM5" s="190">
        <v>3</v>
      </c>
      <c r="AN5" s="190" t="s">
        <v>388</v>
      </c>
      <c r="AO5" s="190" t="s">
        <v>389</v>
      </c>
      <c r="AP5" s="170">
        <v>10000</v>
      </c>
      <c r="AQ5" s="170">
        <v>2159.9</v>
      </c>
      <c r="AR5" s="170"/>
      <c r="AS5" s="170"/>
      <c r="AT5" s="170"/>
      <c r="AU5" s="170"/>
      <c r="AV5" s="169">
        <v>44249</v>
      </c>
      <c r="AW5" s="190" t="s">
        <v>71</v>
      </c>
      <c r="AX5" s="190">
        <v>3</v>
      </c>
      <c r="AY5" s="190" t="s">
        <v>388</v>
      </c>
      <c r="AZ5" s="190" t="s">
        <v>389</v>
      </c>
      <c r="BA5" s="170">
        <v>10000</v>
      </c>
      <c r="BB5" s="170">
        <v>1904.4</v>
      </c>
      <c r="BF5" s="169">
        <v>43510</v>
      </c>
      <c r="BG5" s="190" t="s">
        <v>364</v>
      </c>
      <c r="BH5" s="190">
        <v>1</v>
      </c>
      <c r="BI5" s="190" t="s">
        <v>365</v>
      </c>
      <c r="BJ5" s="190" t="s">
        <v>366</v>
      </c>
      <c r="BK5" s="170">
        <v>800</v>
      </c>
      <c r="BL5" s="170">
        <v>1138.8599999999999</v>
      </c>
    </row>
    <row r="6" spans="1:64" ht="33" customHeight="1" x14ac:dyDescent="0.3">
      <c r="A6" s="190" t="str">
        <f>VLOOKUP(B6,Teams!F$18:I$53,4,FALSE)</f>
        <v>SARC- ChewBlocka</v>
      </c>
      <c r="B6" s="190" t="s">
        <v>578</v>
      </c>
      <c r="C6" s="190" t="s">
        <v>578</v>
      </c>
      <c r="D6" s="190">
        <v>13</v>
      </c>
      <c r="E6" s="190" t="s">
        <v>579</v>
      </c>
      <c r="F6" s="190" t="s">
        <v>526</v>
      </c>
      <c r="G6" s="170">
        <v>5000</v>
      </c>
      <c r="H6" s="295">
        <f t="shared" si="0"/>
        <v>7738.22</v>
      </c>
      <c r="I6" s="304" t="s">
        <v>599</v>
      </c>
      <c r="J6" s="301">
        <v>1750</v>
      </c>
      <c r="K6" s="295">
        <f t="shared" si="1"/>
        <v>9488.2200000000012</v>
      </c>
      <c r="L6" s="286">
        <f t="shared" ref="L6:L40" si="4">MATCH(K6,K$5:K$40,0)</f>
        <v>2</v>
      </c>
      <c r="O6" s="169">
        <v>44677</v>
      </c>
      <c r="P6" s="190" t="s">
        <v>298</v>
      </c>
      <c r="Q6" s="190">
        <v>4</v>
      </c>
      <c r="R6" s="190" t="s">
        <v>237</v>
      </c>
      <c r="S6" s="190" t="s">
        <v>328</v>
      </c>
      <c r="T6" s="170">
        <v>8000</v>
      </c>
      <c r="U6" s="170">
        <v>2113.6799999999998</v>
      </c>
      <c r="W6" s="294"/>
      <c r="X6" s="12" t="s">
        <v>129</v>
      </c>
      <c r="Y6" s="190" t="s">
        <v>67</v>
      </c>
      <c r="Z6" s="190"/>
      <c r="AA6" s="257" t="str">
        <f t="shared" si="2"/>
        <v>Jay W Cupstid</v>
      </c>
      <c r="AB6" s="190"/>
      <c r="AC6" s="170"/>
      <c r="AD6" s="257">
        <f t="shared" ref="AD6:AD36" si="5">VLOOKUP(Y6,AL$5:AQ$39,6,FALSE)</f>
        <v>3981.37</v>
      </c>
      <c r="AE6" s="264">
        <v>2500</v>
      </c>
      <c r="AF6" s="263" t="s">
        <v>416</v>
      </c>
      <c r="AG6" s="251">
        <f t="shared" si="3"/>
        <v>6481.37</v>
      </c>
      <c r="AH6" s="171">
        <v>2</v>
      </c>
      <c r="AK6" s="169">
        <v>44309</v>
      </c>
      <c r="AL6" s="190" t="s">
        <v>298</v>
      </c>
      <c r="AM6" s="190">
        <v>5</v>
      </c>
      <c r="AN6" s="190" t="s">
        <v>390</v>
      </c>
      <c r="AO6" s="190" t="s">
        <v>391</v>
      </c>
      <c r="AP6" s="170">
        <v>1500</v>
      </c>
      <c r="AQ6" s="170">
        <v>2584.3200000000002</v>
      </c>
      <c r="AR6" s="170"/>
      <c r="AS6" s="170"/>
      <c r="AT6" s="170"/>
      <c r="AU6" s="170"/>
      <c r="AV6" s="169">
        <v>44309</v>
      </c>
      <c r="AW6" s="190" t="s">
        <v>298</v>
      </c>
      <c r="AX6" s="190">
        <v>5</v>
      </c>
      <c r="AY6" s="190" t="s">
        <v>390</v>
      </c>
      <c r="AZ6" s="190" t="s">
        <v>391</v>
      </c>
      <c r="BA6" s="170">
        <v>1500</v>
      </c>
      <c r="BB6" s="170">
        <v>2217.5</v>
      </c>
      <c r="BF6" s="169">
        <v>43534</v>
      </c>
      <c r="BG6" s="190" t="s">
        <v>384</v>
      </c>
      <c r="BH6" s="190">
        <v>2</v>
      </c>
      <c r="BI6" s="190" t="s">
        <v>236</v>
      </c>
      <c r="BJ6" s="190" t="s">
        <v>87</v>
      </c>
      <c r="BK6" s="170">
        <v>250</v>
      </c>
      <c r="BL6" s="170">
        <v>1551.1</v>
      </c>
    </row>
    <row r="7" spans="1:64" ht="26.4" customHeight="1" x14ac:dyDescent="0.3">
      <c r="A7" s="190" t="str">
        <f>VLOOKUP(B7,Teams!F$18:I$53,4,FALSE)</f>
        <v>SO- Team Kona</v>
      </c>
      <c r="B7" s="190" t="s">
        <v>62</v>
      </c>
      <c r="C7" s="190" t="s">
        <v>62</v>
      </c>
      <c r="D7" s="190">
        <v>4</v>
      </c>
      <c r="E7" s="190" t="s">
        <v>303</v>
      </c>
      <c r="F7" s="190" t="s">
        <v>324</v>
      </c>
      <c r="G7" s="170">
        <v>3500</v>
      </c>
      <c r="H7" s="295">
        <f t="shared" si="0"/>
        <v>6159.34</v>
      </c>
      <c r="I7" s="304" t="s">
        <v>591</v>
      </c>
      <c r="J7" s="301">
        <v>540</v>
      </c>
      <c r="K7" s="295">
        <f t="shared" si="1"/>
        <v>6699.34</v>
      </c>
      <c r="L7" s="286">
        <f t="shared" si="4"/>
        <v>3</v>
      </c>
      <c r="O7" s="169">
        <v>44693</v>
      </c>
      <c r="P7" s="190" t="s">
        <v>89</v>
      </c>
      <c r="Q7" s="190">
        <v>5</v>
      </c>
      <c r="R7" s="190" t="s">
        <v>398</v>
      </c>
      <c r="S7" s="190" t="s">
        <v>399</v>
      </c>
      <c r="T7" s="170">
        <v>1500</v>
      </c>
      <c r="U7" s="170">
        <v>1930.4</v>
      </c>
      <c r="W7" s="294"/>
      <c r="X7" s="12" t="s">
        <v>144</v>
      </c>
      <c r="Y7" s="190" t="s">
        <v>393</v>
      </c>
      <c r="Z7" s="190"/>
      <c r="AA7" s="257" t="str">
        <f t="shared" si="2"/>
        <v xml:space="preserve">Adam  Wygant </v>
      </c>
      <c r="AB7" s="190"/>
      <c r="AC7" s="170"/>
      <c r="AD7" s="257">
        <f t="shared" si="5"/>
        <v>5115.88</v>
      </c>
      <c r="AE7" s="264">
        <v>852</v>
      </c>
      <c r="AF7" s="263" t="s">
        <v>419</v>
      </c>
      <c r="AG7" s="251">
        <f t="shared" si="3"/>
        <v>5967.88</v>
      </c>
      <c r="AH7" s="171">
        <v>3</v>
      </c>
      <c r="AK7" s="169">
        <v>44319</v>
      </c>
      <c r="AL7" s="190" t="s">
        <v>364</v>
      </c>
      <c r="AM7" s="190">
        <v>3</v>
      </c>
      <c r="AN7" s="190" t="s">
        <v>365</v>
      </c>
      <c r="AO7" s="190" t="s">
        <v>392</v>
      </c>
      <c r="AP7" s="170">
        <v>1200</v>
      </c>
      <c r="AQ7" s="170">
        <v>1126.72</v>
      </c>
      <c r="AR7" s="170"/>
      <c r="AS7" s="170"/>
      <c r="AT7" s="170"/>
      <c r="AU7" s="170"/>
      <c r="AV7" s="169">
        <v>44319</v>
      </c>
      <c r="AW7" s="190" t="s">
        <v>364</v>
      </c>
      <c r="AX7" s="190">
        <v>3</v>
      </c>
      <c r="AY7" s="190" t="s">
        <v>365</v>
      </c>
      <c r="AZ7" s="190" t="s">
        <v>392</v>
      </c>
      <c r="BA7" s="170">
        <v>1200</v>
      </c>
      <c r="BB7" s="170">
        <v>1126.72</v>
      </c>
      <c r="BF7" s="169">
        <v>43563</v>
      </c>
      <c r="BG7" s="190" t="s">
        <v>240</v>
      </c>
      <c r="BH7" s="190">
        <v>6</v>
      </c>
      <c r="BI7" s="190" t="s">
        <v>241</v>
      </c>
      <c r="BJ7" s="190" t="s">
        <v>333</v>
      </c>
      <c r="BK7" s="170">
        <v>500</v>
      </c>
      <c r="BL7" s="170">
        <v>6374.2</v>
      </c>
    </row>
    <row r="8" spans="1:64" ht="15.6" customHeight="1" x14ac:dyDescent="0.3">
      <c r="A8" s="190" t="str">
        <f>VLOOKUP(B8,Teams!F$18:I$53,4,FALSE)</f>
        <v>NR- Hit That Thang</v>
      </c>
      <c r="B8" s="190" t="s">
        <v>203</v>
      </c>
      <c r="C8" s="190" t="s">
        <v>558</v>
      </c>
      <c r="D8" s="190">
        <v>6</v>
      </c>
      <c r="E8" s="190" t="s">
        <v>559</v>
      </c>
      <c r="F8" s="190" t="s">
        <v>560</v>
      </c>
      <c r="G8" s="170">
        <v>1500</v>
      </c>
      <c r="H8" s="295">
        <f t="shared" si="0"/>
        <v>5257.04</v>
      </c>
      <c r="I8" s="304" t="s">
        <v>588</v>
      </c>
      <c r="J8" s="301">
        <v>1340</v>
      </c>
      <c r="K8" s="295">
        <f t="shared" si="1"/>
        <v>6597.04</v>
      </c>
      <c r="L8" s="286">
        <f t="shared" si="4"/>
        <v>4</v>
      </c>
      <c r="O8" s="169">
        <v>44693</v>
      </c>
      <c r="P8" s="190" t="s">
        <v>557</v>
      </c>
      <c r="Q8" s="190">
        <v>1</v>
      </c>
      <c r="R8" s="190" t="s">
        <v>236</v>
      </c>
      <c r="S8" s="190" t="s">
        <v>87</v>
      </c>
      <c r="T8" s="170">
        <v>1500</v>
      </c>
      <c r="U8" s="170">
        <v>1638.2</v>
      </c>
      <c r="W8" s="294"/>
      <c r="X8" s="12" t="s">
        <v>351</v>
      </c>
      <c r="Y8" s="190" t="s">
        <v>262</v>
      </c>
      <c r="Z8" s="190"/>
      <c r="AA8" s="257" t="str">
        <f t="shared" si="2"/>
        <v>Danny L Howell</v>
      </c>
      <c r="AB8" s="190"/>
      <c r="AC8" s="170"/>
      <c r="AD8" s="257">
        <f t="shared" si="5"/>
        <v>5846.51</v>
      </c>
      <c r="AE8" s="262"/>
      <c r="AF8" s="263"/>
      <c r="AG8" s="251">
        <f t="shared" si="3"/>
        <v>5846.51</v>
      </c>
      <c r="AH8" s="171">
        <v>4</v>
      </c>
      <c r="AK8" s="169">
        <v>44319</v>
      </c>
      <c r="AL8" s="190" t="s">
        <v>73</v>
      </c>
      <c r="AM8" s="190">
        <v>1</v>
      </c>
      <c r="AN8" s="190" t="s">
        <v>299</v>
      </c>
      <c r="AO8" s="190" t="s">
        <v>284</v>
      </c>
      <c r="AP8" s="170">
        <v>1000</v>
      </c>
      <c r="AQ8" s="170">
        <v>0</v>
      </c>
      <c r="AR8" s="170"/>
      <c r="AS8" s="170"/>
      <c r="AT8" s="170"/>
      <c r="AU8" s="170"/>
      <c r="AV8" s="169">
        <v>44319</v>
      </c>
      <c r="AW8" s="190" t="s">
        <v>73</v>
      </c>
      <c r="AX8" s="190">
        <v>1</v>
      </c>
      <c r="AY8" s="190" t="s">
        <v>299</v>
      </c>
      <c r="AZ8" s="190" t="s">
        <v>284</v>
      </c>
      <c r="BA8" s="170">
        <v>1000</v>
      </c>
      <c r="BB8" s="170">
        <v>0</v>
      </c>
      <c r="BF8" s="169">
        <v>43565</v>
      </c>
      <c r="BG8" s="190" t="s">
        <v>367</v>
      </c>
      <c r="BH8" s="190">
        <v>2</v>
      </c>
      <c r="BI8" s="190" t="s">
        <v>252</v>
      </c>
      <c r="BJ8" s="190" t="s">
        <v>322</v>
      </c>
      <c r="BK8" s="170">
        <v>1000</v>
      </c>
      <c r="BL8" s="170">
        <v>1087.21</v>
      </c>
    </row>
    <row r="9" spans="1:64" ht="49.8" customHeight="1" x14ac:dyDescent="0.3">
      <c r="A9" s="190" t="str">
        <f>VLOOKUP(B9,Teams!F$18:I$53,4,FALSE)</f>
        <v>LKP- Air Vectors</v>
      </c>
      <c r="B9" s="190" t="s">
        <v>89</v>
      </c>
      <c r="C9" s="190" t="s">
        <v>89</v>
      </c>
      <c r="D9" s="190">
        <v>5</v>
      </c>
      <c r="E9" s="190" t="s">
        <v>398</v>
      </c>
      <c r="F9" s="190" t="s">
        <v>399</v>
      </c>
      <c r="G9" s="170">
        <v>1500</v>
      </c>
      <c r="H9" s="295">
        <f t="shared" si="0"/>
        <v>1930.4</v>
      </c>
      <c r="I9" s="304" t="s">
        <v>618</v>
      </c>
      <c r="J9" s="302">
        <v>3767.58</v>
      </c>
      <c r="K9" s="295">
        <f t="shared" si="1"/>
        <v>5697.98</v>
      </c>
      <c r="L9" s="286">
        <f t="shared" si="4"/>
        <v>5</v>
      </c>
      <c r="O9" s="169">
        <v>44693</v>
      </c>
      <c r="P9" s="190" t="s">
        <v>364</v>
      </c>
      <c r="Q9" s="190">
        <v>2</v>
      </c>
      <c r="R9" s="190" t="s">
        <v>365</v>
      </c>
      <c r="S9" s="190" t="s">
        <v>392</v>
      </c>
      <c r="T9" s="170">
        <v>1500</v>
      </c>
      <c r="U9" s="170">
        <v>1713.3</v>
      </c>
      <c r="W9" s="294"/>
      <c r="X9" s="12" t="s">
        <v>122</v>
      </c>
      <c r="Y9" s="190" t="s">
        <v>240</v>
      </c>
      <c r="Z9" s="190"/>
      <c r="AA9" s="257" t="str">
        <f t="shared" si="2"/>
        <v>Olaf  Schroeder</v>
      </c>
      <c r="AB9" s="190"/>
      <c r="AC9" s="170"/>
      <c r="AD9" s="257">
        <f t="shared" si="5"/>
        <v>5828.58</v>
      </c>
      <c r="AE9" s="262"/>
      <c r="AF9" s="263"/>
      <c r="AG9" s="251">
        <f t="shared" si="3"/>
        <v>5828.58</v>
      </c>
      <c r="AH9" s="171">
        <v>5</v>
      </c>
      <c r="AK9" s="169">
        <v>44320</v>
      </c>
      <c r="AL9" s="190" t="s">
        <v>393</v>
      </c>
      <c r="AM9" s="190">
        <v>6</v>
      </c>
      <c r="AN9" s="190" t="s">
        <v>394</v>
      </c>
      <c r="AO9" s="190" t="s">
        <v>395</v>
      </c>
      <c r="AP9" s="170">
        <v>1000</v>
      </c>
      <c r="AQ9" s="170">
        <v>5115.88</v>
      </c>
      <c r="AR9" s="170"/>
      <c r="AS9" s="170"/>
      <c r="AT9" s="170"/>
      <c r="AU9" s="170"/>
      <c r="AV9" s="169">
        <v>44320</v>
      </c>
      <c r="AW9" s="190" t="s">
        <v>393</v>
      </c>
      <c r="AX9" s="190">
        <v>6</v>
      </c>
      <c r="AY9" s="190" t="s">
        <v>394</v>
      </c>
      <c r="AZ9" s="190" t="s">
        <v>395</v>
      </c>
      <c r="BA9" s="170">
        <v>1000</v>
      </c>
      <c r="BB9" s="170">
        <v>2791.57</v>
      </c>
      <c r="BF9" s="169">
        <v>43592</v>
      </c>
      <c r="BG9" s="190" t="s">
        <v>254</v>
      </c>
      <c r="BH9" s="190">
        <v>2</v>
      </c>
      <c r="BI9" s="190" t="s">
        <v>297</v>
      </c>
      <c r="BJ9" s="190" t="s">
        <v>368</v>
      </c>
      <c r="BK9" s="170">
        <v>3000</v>
      </c>
      <c r="BL9" s="170">
        <v>3725.49</v>
      </c>
    </row>
    <row r="10" spans="1:64" ht="15.6" customHeight="1" x14ac:dyDescent="0.3">
      <c r="A10" s="190" t="str">
        <f>VLOOKUP(B10,Teams!F$18:I$53,4,FALSE)</f>
        <v>GS- Swamp Setters</v>
      </c>
      <c r="B10" s="190" t="s">
        <v>515</v>
      </c>
      <c r="C10" s="190" t="s">
        <v>515</v>
      </c>
      <c r="D10" s="190">
        <v>5</v>
      </c>
      <c r="E10" s="190" t="s">
        <v>325</v>
      </c>
      <c r="F10" s="190" t="s">
        <v>195</v>
      </c>
      <c r="G10" s="170">
        <v>4000</v>
      </c>
      <c r="H10" s="295">
        <f t="shared" si="0"/>
        <v>4647.1000000000004</v>
      </c>
      <c r="I10" s="304" t="s">
        <v>619</v>
      </c>
      <c r="J10" s="301">
        <v>761.5</v>
      </c>
      <c r="K10" s="295">
        <f t="shared" si="1"/>
        <v>5408.6</v>
      </c>
      <c r="L10" s="286">
        <f t="shared" si="4"/>
        <v>6</v>
      </c>
      <c r="O10" s="169">
        <v>44693</v>
      </c>
      <c r="P10" s="190" t="s">
        <v>76</v>
      </c>
      <c r="Q10" s="190">
        <v>1</v>
      </c>
      <c r="R10" s="190" t="s">
        <v>239</v>
      </c>
      <c r="S10" s="190" t="s">
        <v>75</v>
      </c>
      <c r="T10" s="170">
        <v>1500</v>
      </c>
      <c r="U10" s="170">
        <v>3742.97</v>
      </c>
      <c r="W10" s="294"/>
      <c r="X10" s="12" t="s">
        <v>124</v>
      </c>
      <c r="Y10" s="190" t="s">
        <v>123</v>
      </c>
      <c r="Z10" s="190"/>
      <c r="AA10" s="257" t="str">
        <f t="shared" si="2"/>
        <v>Alden P Blake</v>
      </c>
      <c r="AB10" s="190"/>
      <c r="AC10" s="170"/>
      <c r="AD10" s="257">
        <f t="shared" si="5"/>
        <v>2529.6999999999998</v>
      </c>
      <c r="AE10" s="264">
        <v>3052</v>
      </c>
      <c r="AF10" s="263" t="s">
        <v>432</v>
      </c>
      <c r="AG10" s="251">
        <f t="shared" si="3"/>
        <v>5581.7</v>
      </c>
      <c r="AH10" s="171">
        <v>6</v>
      </c>
      <c r="AK10" s="169">
        <v>44320</v>
      </c>
      <c r="AL10" s="190" t="s">
        <v>76</v>
      </c>
      <c r="AM10" s="190">
        <v>1</v>
      </c>
      <c r="AN10" s="190" t="s">
        <v>239</v>
      </c>
      <c r="AO10" s="190" t="s">
        <v>75</v>
      </c>
      <c r="AP10" s="170">
        <v>1000</v>
      </c>
      <c r="AQ10" s="170">
        <v>1890.95</v>
      </c>
      <c r="AR10" s="170"/>
      <c r="AS10" s="170"/>
      <c r="AT10" s="170"/>
      <c r="AU10" s="170"/>
      <c r="AV10" s="169">
        <v>44320</v>
      </c>
      <c r="AW10" s="190" t="s">
        <v>76</v>
      </c>
      <c r="AX10" s="190">
        <v>1</v>
      </c>
      <c r="AY10" s="190" t="s">
        <v>239</v>
      </c>
      <c r="AZ10" s="190" t="s">
        <v>75</v>
      </c>
      <c r="BA10" s="170">
        <v>1000</v>
      </c>
      <c r="BB10" s="170">
        <v>1488.75</v>
      </c>
      <c r="BF10" s="169">
        <v>43592</v>
      </c>
      <c r="BG10" s="190" t="s">
        <v>95</v>
      </c>
      <c r="BH10" s="190">
        <v>1</v>
      </c>
      <c r="BI10" s="190" t="s">
        <v>340</v>
      </c>
      <c r="BJ10" s="190" t="s">
        <v>341</v>
      </c>
      <c r="BK10" s="170">
        <v>1500</v>
      </c>
      <c r="BL10" s="170">
        <v>2052.2399999999998</v>
      </c>
    </row>
    <row r="11" spans="1:64" ht="29.4" customHeight="1" x14ac:dyDescent="0.3">
      <c r="A11" s="190" t="str">
        <f>VLOOKUP(B11,Teams!F$18:I$53,4,FALSE)</f>
        <v>SARC- Mizfits</v>
      </c>
      <c r="B11" s="190" t="s">
        <v>67</v>
      </c>
      <c r="C11" s="190" t="s">
        <v>67</v>
      </c>
      <c r="D11" s="190">
        <v>5</v>
      </c>
      <c r="E11" s="190" t="s">
        <v>248</v>
      </c>
      <c r="F11" s="190" t="s">
        <v>65</v>
      </c>
      <c r="G11" s="170">
        <v>1500</v>
      </c>
      <c r="H11" s="295">
        <f t="shared" si="0"/>
        <v>3770.86</v>
      </c>
      <c r="I11" s="304" t="s">
        <v>597</v>
      </c>
      <c r="J11" s="301">
        <v>1500</v>
      </c>
      <c r="K11" s="295">
        <f t="shared" si="1"/>
        <v>5270.8600000000006</v>
      </c>
      <c r="L11" s="286">
        <f t="shared" si="4"/>
        <v>7</v>
      </c>
      <c r="O11" s="169">
        <v>44693</v>
      </c>
      <c r="P11" s="190" t="s">
        <v>558</v>
      </c>
      <c r="Q11" s="190">
        <v>6</v>
      </c>
      <c r="R11" s="190" t="s">
        <v>559</v>
      </c>
      <c r="S11" s="190" t="s">
        <v>560</v>
      </c>
      <c r="T11" s="170">
        <v>1500</v>
      </c>
      <c r="U11" s="170">
        <v>5257.04</v>
      </c>
      <c r="W11" s="294"/>
      <c r="X11" s="12" t="s">
        <v>145</v>
      </c>
      <c r="Y11" s="190" t="s">
        <v>103</v>
      </c>
      <c r="Z11" s="190"/>
      <c r="AA11" s="257" t="str">
        <f t="shared" si="2"/>
        <v xml:space="preserve">Adam J Bakowski </v>
      </c>
      <c r="AB11" s="190"/>
      <c r="AC11" s="170"/>
      <c r="AD11" s="257">
        <f t="shared" si="5"/>
        <v>4987.6000000000004</v>
      </c>
      <c r="AE11" s="262"/>
      <c r="AF11" s="263"/>
      <c r="AG11" s="251">
        <f t="shared" si="3"/>
        <v>4987.6000000000004</v>
      </c>
      <c r="AH11" s="171">
        <v>7</v>
      </c>
      <c r="AK11" s="169">
        <v>44320</v>
      </c>
      <c r="AL11" s="190" t="s">
        <v>262</v>
      </c>
      <c r="AM11" s="190">
        <v>6</v>
      </c>
      <c r="AN11" s="190" t="s">
        <v>396</v>
      </c>
      <c r="AO11" s="190" t="s">
        <v>397</v>
      </c>
      <c r="AP11" s="170">
        <v>1000</v>
      </c>
      <c r="AQ11" s="170">
        <v>5846.51</v>
      </c>
      <c r="AR11" s="170"/>
      <c r="AS11" s="170"/>
      <c r="AT11" s="170"/>
      <c r="AU11" s="170"/>
      <c r="AV11" s="169">
        <v>44320</v>
      </c>
      <c r="AW11" s="190" t="s">
        <v>262</v>
      </c>
      <c r="AX11" s="190">
        <v>6</v>
      </c>
      <c r="AY11" s="190" t="s">
        <v>396</v>
      </c>
      <c r="AZ11" s="190" t="s">
        <v>397</v>
      </c>
      <c r="BA11" s="170">
        <v>1000</v>
      </c>
      <c r="BB11" s="170">
        <v>5070.8900000000003</v>
      </c>
      <c r="BF11" s="169">
        <v>43592</v>
      </c>
      <c r="BG11" s="190" t="s">
        <v>89</v>
      </c>
      <c r="BH11" s="190">
        <v>3</v>
      </c>
      <c r="BI11" s="190" t="s">
        <v>234</v>
      </c>
      <c r="BJ11" s="190" t="s">
        <v>321</v>
      </c>
      <c r="BK11" s="170">
        <v>500</v>
      </c>
      <c r="BL11" s="170">
        <v>1150.78</v>
      </c>
    </row>
    <row r="12" spans="1:64" ht="15.6" customHeight="1" x14ac:dyDescent="0.3">
      <c r="A12" s="190" t="str">
        <f>VLOOKUP(B12,Teams!F$18:I$53,4,FALSE)</f>
        <v>SARC- Good Bumps, Nice Sets</v>
      </c>
      <c r="B12" s="190" t="s">
        <v>76</v>
      </c>
      <c r="C12" s="190" t="s">
        <v>76</v>
      </c>
      <c r="D12" s="190">
        <v>1</v>
      </c>
      <c r="E12" s="190" t="s">
        <v>239</v>
      </c>
      <c r="F12" s="190" t="s">
        <v>75</v>
      </c>
      <c r="G12" s="170">
        <v>1500</v>
      </c>
      <c r="H12" s="295">
        <f t="shared" si="0"/>
        <v>3742.97</v>
      </c>
      <c r="I12" s="304" t="s">
        <v>587</v>
      </c>
      <c r="J12" s="301">
        <v>800</v>
      </c>
      <c r="K12" s="295">
        <f t="shared" si="1"/>
        <v>4542.9699999999993</v>
      </c>
      <c r="L12" s="286">
        <f t="shared" si="4"/>
        <v>8</v>
      </c>
      <c r="O12" s="169">
        <v>44693</v>
      </c>
      <c r="P12" s="190" t="s">
        <v>74</v>
      </c>
      <c r="Q12" s="190">
        <v>6</v>
      </c>
      <c r="R12" s="190" t="s">
        <v>408</v>
      </c>
      <c r="S12" s="190" t="s">
        <v>409</v>
      </c>
      <c r="T12" s="170">
        <v>7500</v>
      </c>
      <c r="U12" s="170">
        <v>11299.87</v>
      </c>
      <c r="W12" s="294"/>
      <c r="X12" s="12" t="s">
        <v>350</v>
      </c>
      <c r="Y12" s="190" t="s">
        <v>405</v>
      </c>
      <c r="Z12" s="190"/>
      <c r="AA12" s="257" t="str">
        <f t="shared" si="2"/>
        <v>John  Kruse</v>
      </c>
      <c r="AB12" s="190"/>
      <c r="AC12" s="170"/>
      <c r="AD12" s="257">
        <f t="shared" si="5"/>
        <v>3429.2</v>
      </c>
      <c r="AE12" s="262">
        <v>1274</v>
      </c>
      <c r="AF12" s="263" t="s">
        <v>435</v>
      </c>
      <c r="AG12" s="251">
        <f t="shared" si="3"/>
        <v>4703.2</v>
      </c>
      <c r="AH12" s="171">
        <v>8</v>
      </c>
      <c r="AK12" s="169">
        <v>44320</v>
      </c>
      <c r="AL12" s="190" t="s">
        <v>89</v>
      </c>
      <c r="AM12" s="190">
        <v>4</v>
      </c>
      <c r="AN12" s="190" t="s">
        <v>398</v>
      </c>
      <c r="AO12" s="190" t="s">
        <v>399</v>
      </c>
      <c r="AP12" s="170">
        <v>1000</v>
      </c>
      <c r="AQ12" s="170">
        <v>1398.97</v>
      </c>
      <c r="AR12" s="170"/>
      <c r="AS12" s="170"/>
      <c r="AT12" s="170"/>
      <c r="AU12" s="170"/>
      <c r="AV12" s="169">
        <v>44320</v>
      </c>
      <c r="AW12" s="190" t="s">
        <v>89</v>
      </c>
      <c r="AX12" s="190">
        <v>4</v>
      </c>
      <c r="AY12" s="190" t="s">
        <v>398</v>
      </c>
      <c r="AZ12" s="190" t="s">
        <v>399</v>
      </c>
      <c r="BA12" s="170">
        <v>1000</v>
      </c>
      <c r="BB12" s="170">
        <v>1373.42</v>
      </c>
      <c r="BF12" s="169">
        <v>43597</v>
      </c>
      <c r="BG12" s="190" t="s">
        <v>62</v>
      </c>
      <c r="BH12" s="190">
        <v>5</v>
      </c>
      <c r="BI12" s="190" t="s">
        <v>303</v>
      </c>
      <c r="BJ12" s="190" t="s">
        <v>324</v>
      </c>
      <c r="BK12" s="170">
        <v>3000</v>
      </c>
      <c r="BL12" s="170">
        <v>4107.95</v>
      </c>
    </row>
    <row r="13" spans="1:64" ht="15.6" customHeight="1" x14ac:dyDescent="0.3">
      <c r="A13" s="190" t="str">
        <f>VLOOKUP(B13,Teams!F$18:I$53,4,FALSE)</f>
        <v>CSTC- Sand in Strange Places</v>
      </c>
      <c r="B13" s="190" t="s">
        <v>348</v>
      </c>
      <c r="C13" s="190" t="s">
        <v>348</v>
      </c>
      <c r="D13" s="190">
        <v>8</v>
      </c>
      <c r="E13" s="190" t="s">
        <v>566</v>
      </c>
      <c r="F13" s="190" t="s">
        <v>567</v>
      </c>
      <c r="G13" s="170">
        <v>5000</v>
      </c>
      <c r="H13" s="295">
        <f t="shared" si="0"/>
        <v>3651.5</v>
      </c>
      <c r="I13" s="304" t="s">
        <v>616</v>
      </c>
      <c r="J13" s="301">
        <v>750</v>
      </c>
      <c r="K13" s="295">
        <f t="shared" si="1"/>
        <v>4401.5</v>
      </c>
      <c r="L13" s="286">
        <f t="shared" si="4"/>
        <v>9</v>
      </c>
      <c r="O13" s="169">
        <v>44694</v>
      </c>
      <c r="P13" s="190" t="s">
        <v>410</v>
      </c>
      <c r="Q13" s="190">
        <v>3</v>
      </c>
      <c r="R13" s="190" t="s">
        <v>561</v>
      </c>
      <c r="S13" s="190" t="s">
        <v>562</v>
      </c>
      <c r="T13" s="170">
        <v>3000</v>
      </c>
      <c r="U13" s="170">
        <v>2504.87</v>
      </c>
      <c r="W13" s="294"/>
      <c r="X13" s="12" t="s">
        <v>207</v>
      </c>
      <c r="Y13" s="190" t="s">
        <v>402</v>
      </c>
      <c r="Z13" s="190"/>
      <c r="AA13" s="257" t="str">
        <f t="shared" si="2"/>
        <v>Kyle X Gonzalez</v>
      </c>
      <c r="AB13" s="190"/>
      <c r="AC13" s="170"/>
      <c r="AD13" s="257">
        <f t="shared" si="5"/>
        <v>3550.48</v>
      </c>
      <c r="AE13" s="264">
        <v>500</v>
      </c>
      <c r="AF13" s="263" t="s">
        <v>420</v>
      </c>
      <c r="AG13" s="251">
        <f t="shared" si="3"/>
        <v>4050.48</v>
      </c>
      <c r="AH13" s="171">
        <v>9</v>
      </c>
      <c r="AK13" s="169">
        <v>44326</v>
      </c>
      <c r="AL13" s="190" t="s">
        <v>62</v>
      </c>
      <c r="AM13" s="190">
        <v>4</v>
      </c>
      <c r="AN13" s="190" t="s">
        <v>400</v>
      </c>
      <c r="AO13" s="190" t="s">
        <v>324</v>
      </c>
      <c r="AP13" s="170">
        <v>3000</v>
      </c>
      <c r="AQ13" s="170">
        <v>3875.44</v>
      </c>
      <c r="AR13" s="170"/>
      <c r="AS13" s="170"/>
      <c r="AT13" s="170"/>
      <c r="AU13" s="170"/>
      <c r="AV13" s="169">
        <v>44326</v>
      </c>
      <c r="AW13" s="190" t="s">
        <v>62</v>
      </c>
      <c r="AX13" s="190">
        <v>4</v>
      </c>
      <c r="AY13" s="190" t="s">
        <v>400</v>
      </c>
      <c r="AZ13" s="190" t="s">
        <v>324</v>
      </c>
      <c r="BA13" s="170">
        <v>3000</v>
      </c>
      <c r="BB13" s="170">
        <v>3151.7</v>
      </c>
      <c r="BF13" s="169">
        <v>43603</v>
      </c>
      <c r="BG13" s="190" t="s">
        <v>304</v>
      </c>
      <c r="BH13" s="190">
        <v>7</v>
      </c>
      <c r="BI13" s="190" t="s">
        <v>242</v>
      </c>
      <c r="BJ13" s="190" t="s">
        <v>327</v>
      </c>
      <c r="BK13" s="170">
        <v>1000</v>
      </c>
      <c r="BL13" s="170">
        <v>1457.15</v>
      </c>
    </row>
    <row r="14" spans="1:64" ht="15.6" customHeight="1" x14ac:dyDescent="0.3">
      <c r="A14" s="190" t="str">
        <f>VLOOKUP(B14,Teams!F$18:I$53,4,FALSE)</f>
        <v>NHC- That's What She Set</v>
      </c>
      <c r="B14" s="190" t="s">
        <v>547</v>
      </c>
      <c r="C14" s="190" t="s">
        <v>547</v>
      </c>
      <c r="D14" s="190">
        <v>3</v>
      </c>
      <c r="E14" s="190" t="s">
        <v>580</v>
      </c>
      <c r="F14" s="190" t="s">
        <v>511</v>
      </c>
      <c r="G14" s="170">
        <v>3000</v>
      </c>
      <c r="H14" s="295">
        <f t="shared" si="0"/>
        <v>4401.3999999999996</v>
      </c>
      <c r="I14" s="304"/>
      <c r="J14" s="301"/>
      <c r="K14" s="295">
        <f t="shared" si="1"/>
        <v>4401.3999999999996</v>
      </c>
      <c r="L14" s="286">
        <f t="shared" si="4"/>
        <v>10</v>
      </c>
      <c r="O14" s="169">
        <v>44694</v>
      </c>
      <c r="P14" s="190" t="s">
        <v>118</v>
      </c>
      <c r="Q14" s="190">
        <v>7</v>
      </c>
      <c r="R14" s="190" t="s">
        <v>238</v>
      </c>
      <c r="S14" s="190" t="s">
        <v>336</v>
      </c>
      <c r="T14" s="170">
        <v>3000</v>
      </c>
      <c r="U14" s="170">
        <v>1599.8</v>
      </c>
      <c r="W14" s="294"/>
      <c r="X14" s="12" t="s">
        <v>140</v>
      </c>
      <c r="Y14" s="190" t="s">
        <v>233</v>
      </c>
      <c r="Z14" s="190"/>
      <c r="AA14" s="257" t="str">
        <f t="shared" si="2"/>
        <v>William M Speri</v>
      </c>
      <c r="AB14" s="190"/>
      <c r="AC14" s="170"/>
      <c r="AD14" s="257">
        <f t="shared" si="5"/>
        <v>1398.97</v>
      </c>
      <c r="AE14" s="264">
        <v>2641</v>
      </c>
      <c r="AF14" s="263" t="s">
        <v>417</v>
      </c>
      <c r="AG14" s="251">
        <f t="shared" si="3"/>
        <v>4039.9700000000003</v>
      </c>
      <c r="AH14" s="171">
        <v>10</v>
      </c>
      <c r="AK14" s="169">
        <v>44329</v>
      </c>
      <c r="AL14" s="190" t="s">
        <v>348</v>
      </c>
      <c r="AM14" s="190">
        <v>7</v>
      </c>
      <c r="AN14" s="190" t="s">
        <v>373</v>
      </c>
      <c r="AO14" s="190" t="s">
        <v>347</v>
      </c>
      <c r="AP14" s="170">
        <v>1000</v>
      </c>
      <c r="AQ14" s="170">
        <v>3777.63</v>
      </c>
      <c r="AR14" s="170"/>
      <c r="AS14" s="170"/>
      <c r="AT14" s="170"/>
      <c r="AU14" s="170"/>
      <c r="AV14" s="169">
        <v>44329</v>
      </c>
      <c r="AW14" s="190" t="s">
        <v>348</v>
      </c>
      <c r="AX14" s="190">
        <v>7</v>
      </c>
      <c r="AY14" s="190" t="s">
        <v>373</v>
      </c>
      <c r="AZ14" s="190" t="s">
        <v>347</v>
      </c>
      <c r="BA14" s="170">
        <v>1000</v>
      </c>
      <c r="BB14" s="170">
        <v>3752.08</v>
      </c>
      <c r="BF14" s="169">
        <v>43605</v>
      </c>
      <c r="BG14" s="190" t="s">
        <v>73</v>
      </c>
      <c r="BH14" s="190">
        <v>1</v>
      </c>
      <c r="BI14" s="190" t="s">
        <v>299</v>
      </c>
      <c r="BJ14" s="190" t="s">
        <v>284</v>
      </c>
      <c r="BK14" s="170">
        <v>1000</v>
      </c>
      <c r="BL14" s="170">
        <v>0</v>
      </c>
    </row>
    <row r="15" spans="1:64" ht="15.6" customHeight="1" x14ac:dyDescent="0.3">
      <c r="A15" s="190" t="str">
        <f>VLOOKUP(B15,Teams!F$18:I$53,4,FALSE)</f>
        <v>SO- Kiss My Ace</v>
      </c>
      <c r="B15" s="190" t="s">
        <v>127</v>
      </c>
      <c r="C15" s="190" t="s">
        <v>240</v>
      </c>
      <c r="D15" s="190">
        <v>3</v>
      </c>
      <c r="E15" s="190" t="s">
        <v>241</v>
      </c>
      <c r="F15" s="190" t="s">
        <v>333</v>
      </c>
      <c r="G15" s="170">
        <v>1500</v>
      </c>
      <c r="H15" s="295">
        <f t="shared" si="0"/>
        <v>3900.12</v>
      </c>
      <c r="I15" s="304"/>
      <c r="J15" s="301"/>
      <c r="K15" s="295">
        <f t="shared" si="1"/>
        <v>3900.12</v>
      </c>
      <c r="L15" s="286">
        <f t="shared" si="4"/>
        <v>11</v>
      </c>
      <c r="O15" s="169">
        <v>44694</v>
      </c>
      <c r="P15" s="190" t="s">
        <v>73</v>
      </c>
      <c r="Q15" s="190">
        <v>1</v>
      </c>
      <c r="R15" s="190" t="s">
        <v>299</v>
      </c>
      <c r="S15" s="190" t="s">
        <v>284</v>
      </c>
      <c r="T15" s="170">
        <v>1000</v>
      </c>
      <c r="U15" s="170">
        <v>511</v>
      </c>
      <c r="W15" s="294"/>
      <c r="X15" s="12" t="s">
        <v>125</v>
      </c>
      <c r="Y15" s="190" t="s">
        <v>62</v>
      </c>
      <c r="Z15" s="190"/>
      <c r="AA15" s="257" t="str">
        <f t="shared" si="2"/>
        <v>Joe  Mills</v>
      </c>
      <c r="AB15" s="190"/>
      <c r="AC15" s="170"/>
      <c r="AD15" s="257">
        <f t="shared" si="5"/>
        <v>3875.44</v>
      </c>
      <c r="AE15" s="262"/>
      <c r="AF15" s="263"/>
      <c r="AG15" s="251">
        <f t="shared" si="3"/>
        <v>3875.44</v>
      </c>
      <c r="AH15" s="171">
        <v>11</v>
      </c>
      <c r="AK15" s="169">
        <v>44329</v>
      </c>
      <c r="AL15" s="190" t="s">
        <v>401</v>
      </c>
      <c r="AM15" s="190">
        <v>1</v>
      </c>
      <c r="AN15" s="190" t="s">
        <v>325</v>
      </c>
      <c r="AO15" s="190" t="s">
        <v>195</v>
      </c>
      <c r="AP15" s="170">
        <v>1000</v>
      </c>
      <c r="AQ15" s="170">
        <v>1013.67</v>
      </c>
      <c r="AR15" s="170"/>
      <c r="AS15" s="170"/>
      <c r="AT15" s="170"/>
      <c r="AU15" s="170"/>
      <c r="AV15" s="169">
        <v>44329</v>
      </c>
      <c r="AW15" s="190" t="s">
        <v>401</v>
      </c>
      <c r="AX15" s="190">
        <v>1</v>
      </c>
      <c r="AY15" s="190" t="s">
        <v>325</v>
      </c>
      <c r="AZ15" s="190" t="s">
        <v>195</v>
      </c>
      <c r="BA15" s="170">
        <v>1000</v>
      </c>
      <c r="BB15" s="170">
        <v>1013.67</v>
      </c>
      <c r="BF15" s="169">
        <v>43605</v>
      </c>
      <c r="BG15" s="190" t="s">
        <v>118</v>
      </c>
      <c r="BH15" s="190">
        <v>2</v>
      </c>
      <c r="BI15" s="190" t="s">
        <v>238</v>
      </c>
      <c r="BJ15" s="190" t="s">
        <v>336</v>
      </c>
      <c r="BK15" s="170">
        <v>5000</v>
      </c>
      <c r="BL15" s="170">
        <v>1120.9000000000001</v>
      </c>
    </row>
    <row r="16" spans="1:64" ht="15.6" customHeight="1" x14ac:dyDescent="0.3">
      <c r="A16" s="190" t="str">
        <f>VLOOKUP(B16,Teams!F$18:I$53,4,FALSE)</f>
        <v>GS- Sand Gators</v>
      </c>
      <c r="B16" s="190" t="s">
        <v>95</v>
      </c>
      <c r="C16" s="190" t="s">
        <v>95</v>
      </c>
      <c r="D16" s="190">
        <v>1</v>
      </c>
      <c r="E16" s="190" t="s">
        <v>340</v>
      </c>
      <c r="F16" s="190" t="s">
        <v>341</v>
      </c>
      <c r="G16" s="170">
        <v>5000</v>
      </c>
      <c r="H16" s="295">
        <f t="shared" si="0"/>
        <v>3772.62</v>
      </c>
      <c r="I16" s="304" t="s">
        <v>592</v>
      </c>
      <c r="J16" s="301">
        <v>100</v>
      </c>
      <c r="K16" s="295">
        <f t="shared" si="1"/>
        <v>3872.62</v>
      </c>
      <c r="L16" s="286">
        <f t="shared" si="4"/>
        <v>12</v>
      </c>
      <c r="O16" s="169">
        <v>44695</v>
      </c>
      <c r="P16" s="190" t="s">
        <v>62</v>
      </c>
      <c r="Q16" s="190">
        <v>4</v>
      </c>
      <c r="R16" s="190" t="s">
        <v>303</v>
      </c>
      <c r="S16" s="190" t="s">
        <v>324</v>
      </c>
      <c r="T16" s="170">
        <v>3500</v>
      </c>
      <c r="U16" s="170">
        <v>6159.34</v>
      </c>
      <c r="W16" s="294"/>
      <c r="X16" s="12" t="s">
        <v>349</v>
      </c>
      <c r="Y16" s="190" t="s">
        <v>348</v>
      </c>
      <c r="Z16" s="190"/>
      <c r="AA16" s="257" t="str">
        <f t="shared" si="2"/>
        <v>Frank H Koch</v>
      </c>
      <c r="AB16" s="190"/>
      <c r="AC16" s="170"/>
      <c r="AD16" s="257">
        <f t="shared" si="5"/>
        <v>3777.63</v>
      </c>
      <c r="AE16" s="262"/>
      <c r="AF16" s="263"/>
      <c r="AG16" s="251">
        <f t="shared" si="3"/>
        <v>3777.63</v>
      </c>
      <c r="AH16" s="171">
        <v>12</v>
      </c>
      <c r="AK16" s="169">
        <v>44330</v>
      </c>
      <c r="AL16" s="190" t="s">
        <v>240</v>
      </c>
      <c r="AM16" s="190">
        <v>6</v>
      </c>
      <c r="AN16" s="190" t="s">
        <v>241</v>
      </c>
      <c r="AO16" s="190" t="s">
        <v>333</v>
      </c>
      <c r="AP16" s="170">
        <v>1000</v>
      </c>
      <c r="AQ16" s="170">
        <v>5828.58</v>
      </c>
      <c r="AR16" s="170"/>
      <c r="AS16" s="170"/>
      <c r="AT16" s="170"/>
      <c r="AU16" s="170"/>
      <c r="AV16" s="169">
        <v>44330</v>
      </c>
      <c r="AW16" s="190" t="s">
        <v>240</v>
      </c>
      <c r="AX16" s="190">
        <v>6</v>
      </c>
      <c r="AY16" s="190" t="s">
        <v>241</v>
      </c>
      <c r="AZ16" s="190" t="s">
        <v>333</v>
      </c>
      <c r="BA16" s="170">
        <v>1000</v>
      </c>
      <c r="BB16" s="170">
        <v>5658.03</v>
      </c>
      <c r="BF16" s="169">
        <v>43605</v>
      </c>
      <c r="BG16" s="190" t="s">
        <v>200</v>
      </c>
      <c r="BH16" s="190">
        <v>1</v>
      </c>
      <c r="BI16" s="190" t="s">
        <v>253</v>
      </c>
      <c r="BJ16" s="190" t="s">
        <v>81</v>
      </c>
      <c r="BK16" s="170">
        <v>2500</v>
      </c>
      <c r="BL16" s="170">
        <v>0</v>
      </c>
    </row>
    <row r="17" spans="1:64" ht="15.6" customHeight="1" x14ac:dyDescent="0.3">
      <c r="A17" s="190" t="str">
        <f>VLOOKUP(B17,Teams!F$18:I$53,4,FALSE)</f>
        <v>LKP- Jell-O Shot</v>
      </c>
      <c r="B17" s="190" t="s">
        <v>524</v>
      </c>
      <c r="C17" s="190" t="s">
        <v>575</v>
      </c>
      <c r="D17" s="190">
        <v>7</v>
      </c>
      <c r="E17" s="190" t="s">
        <v>576</v>
      </c>
      <c r="F17" s="190" t="s">
        <v>525</v>
      </c>
      <c r="G17" s="170">
        <v>1500</v>
      </c>
      <c r="H17" s="295">
        <f t="shared" si="0"/>
        <v>3497.73</v>
      </c>
      <c r="I17" s="304"/>
      <c r="J17" s="301"/>
      <c r="K17" s="295">
        <f t="shared" si="1"/>
        <v>3497.73</v>
      </c>
      <c r="L17" s="286">
        <f t="shared" si="4"/>
        <v>13</v>
      </c>
      <c r="O17" s="169">
        <v>44697</v>
      </c>
      <c r="P17" s="190" t="s">
        <v>520</v>
      </c>
      <c r="Q17" s="190">
        <v>7</v>
      </c>
      <c r="R17" s="190" t="s">
        <v>300</v>
      </c>
      <c r="S17" s="190" t="s">
        <v>335</v>
      </c>
      <c r="T17" s="170">
        <v>1500</v>
      </c>
      <c r="U17" s="170">
        <v>2167.1999999999998</v>
      </c>
      <c r="W17" s="294"/>
      <c r="X17" s="12" t="s">
        <v>132</v>
      </c>
      <c r="Y17" s="190" t="s">
        <v>71</v>
      </c>
      <c r="Z17" s="190"/>
      <c r="AA17" s="257" t="str">
        <f t="shared" si="2"/>
        <v>Mark L Williams</v>
      </c>
      <c r="AB17" s="257" t="e">
        <f>VLOOKUP(#REF!,AJ$5:AO$36,6,FALSE)</f>
        <v>#REF!</v>
      </c>
      <c r="AC17" s="257" t="e">
        <f>VLOOKUP(#REF!,AK$8:AP$39,6,FALSE)</f>
        <v>#REF!</v>
      </c>
      <c r="AD17" s="257">
        <f t="shared" si="5"/>
        <v>2159.9</v>
      </c>
      <c r="AE17" s="264">
        <v>1450</v>
      </c>
      <c r="AF17" s="261" t="s">
        <v>426</v>
      </c>
      <c r="AG17" s="251">
        <f t="shared" si="3"/>
        <v>3609.9</v>
      </c>
      <c r="AH17" s="171">
        <v>13</v>
      </c>
      <c r="AK17" s="169">
        <v>44331</v>
      </c>
      <c r="AL17" s="190" t="s">
        <v>384</v>
      </c>
      <c r="AM17" s="190">
        <v>1</v>
      </c>
      <c r="AN17" s="190" t="s">
        <v>236</v>
      </c>
      <c r="AO17" s="190" t="s">
        <v>87</v>
      </c>
      <c r="AP17" s="170">
        <v>500</v>
      </c>
      <c r="AQ17" s="170">
        <v>1020</v>
      </c>
      <c r="AR17" s="170"/>
      <c r="AS17" s="170"/>
      <c r="AT17" s="170"/>
      <c r="AU17" s="170"/>
      <c r="AV17" s="169">
        <v>44331</v>
      </c>
      <c r="AW17" s="190" t="s">
        <v>384</v>
      </c>
      <c r="AX17" s="190">
        <v>1</v>
      </c>
      <c r="AY17" s="190" t="s">
        <v>236</v>
      </c>
      <c r="AZ17" s="190" t="s">
        <v>87</v>
      </c>
      <c r="BA17" s="170">
        <v>500</v>
      </c>
      <c r="BB17" s="170">
        <v>1020</v>
      </c>
      <c r="BF17" s="169">
        <v>43605</v>
      </c>
      <c r="BG17" s="190" t="s">
        <v>76</v>
      </c>
      <c r="BH17" s="190">
        <v>3</v>
      </c>
      <c r="BI17" s="190" t="s">
        <v>239</v>
      </c>
      <c r="BJ17" s="190" t="s">
        <v>75</v>
      </c>
      <c r="BK17" s="170">
        <v>1000</v>
      </c>
      <c r="BL17" s="170">
        <v>1396.06</v>
      </c>
    </row>
    <row r="18" spans="1:64" ht="15.6" customHeight="1" x14ac:dyDescent="0.3">
      <c r="A18" s="190" t="str">
        <f>VLOOKUP(B18,Teams!F$18:I$53,4,FALSE)</f>
        <v>CSTC- Spikological Warfare</v>
      </c>
      <c r="B18" s="190" t="s">
        <v>262</v>
      </c>
      <c r="C18" s="190" t="s">
        <v>262</v>
      </c>
      <c r="D18" s="190">
        <v>7</v>
      </c>
      <c r="E18" s="190" t="s">
        <v>564</v>
      </c>
      <c r="F18" s="190" t="s">
        <v>565</v>
      </c>
      <c r="G18" s="170">
        <v>5000</v>
      </c>
      <c r="H18" s="295">
        <f t="shared" si="0"/>
        <v>2719.79</v>
      </c>
      <c r="I18" s="304" t="s">
        <v>616</v>
      </c>
      <c r="J18" s="301">
        <v>750</v>
      </c>
      <c r="K18" s="295">
        <f t="shared" si="1"/>
        <v>3469.79</v>
      </c>
      <c r="L18" s="286">
        <f t="shared" si="4"/>
        <v>14</v>
      </c>
      <c r="O18" s="169">
        <v>44697</v>
      </c>
      <c r="P18" s="190" t="s">
        <v>95</v>
      </c>
      <c r="Q18" s="190">
        <v>1</v>
      </c>
      <c r="R18" s="190" t="s">
        <v>340</v>
      </c>
      <c r="S18" s="190" t="s">
        <v>341</v>
      </c>
      <c r="T18" s="170">
        <v>5000</v>
      </c>
      <c r="U18" s="170">
        <v>3772.62</v>
      </c>
      <c r="W18" s="294"/>
      <c r="X18" s="12" t="s">
        <v>141</v>
      </c>
      <c r="Y18" s="190" t="s">
        <v>412</v>
      </c>
      <c r="Z18" s="190"/>
      <c r="AA18" s="257" t="str">
        <f t="shared" si="2"/>
        <v>Meredith M Marceau</v>
      </c>
      <c r="AB18" s="190"/>
      <c r="AC18" s="170"/>
      <c r="AD18" s="257">
        <f t="shared" si="5"/>
        <v>3467.9</v>
      </c>
      <c r="AE18" s="262"/>
      <c r="AF18" s="263"/>
      <c r="AG18" s="251">
        <f t="shared" si="3"/>
        <v>3467.9</v>
      </c>
      <c r="AH18" s="171">
        <v>14</v>
      </c>
      <c r="AK18" s="169">
        <v>44333</v>
      </c>
      <c r="AL18" s="190" t="s">
        <v>402</v>
      </c>
      <c r="AM18" s="190">
        <v>4</v>
      </c>
      <c r="AN18" s="190" t="s">
        <v>403</v>
      </c>
      <c r="AO18" s="190" t="s">
        <v>404</v>
      </c>
      <c r="AP18" s="170">
        <v>1000</v>
      </c>
      <c r="AQ18" s="170">
        <v>3550.48</v>
      </c>
      <c r="AR18" s="170"/>
      <c r="AS18" s="170"/>
      <c r="AT18" s="170"/>
      <c r="AU18" s="170"/>
      <c r="AV18" s="169">
        <v>44333</v>
      </c>
      <c r="AW18" s="190" t="s">
        <v>402</v>
      </c>
      <c r="AX18" s="190">
        <v>4</v>
      </c>
      <c r="AY18" s="190" t="s">
        <v>403</v>
      </c>
      <c r="AZ18" s="190" t="s">
        <v>404</v>
      </c>
      <c r="BA18" s="170">
        <v>1000</v>
      </c>
      <c r="BB18" s="170">
        <v>2846.13</v>
      </c>
      <c r="BF18" s="169">
        <v>43606</v>
      </c>
      <c r="BG18" s="190" t="s">
        <v>68</v>
      </c>
      <c r="BH18" s="190">
        <v>8</v>
      </c>
      <c r="BI18" s="190" t="s">
        <v>301</v>
      </c>
      <c r="BJ18" s="190" t="s">
        <v>114</v>
      </c>
      <c r="BK18" s="170">
        <v>2500</v>
      </c>
      <c r="BL18" s="170">
        <v>1062.43</v>
      </c>
    </row>
    <row r="19" spans="1:64" ht="15.6" customHeight="1" x14ac:dyDescent="0.3">
      <c r="A19" s="190" t="str">
        <f>VLOOKUP(B19,Teams!F$18:I$53,4,FALSE)</f>
        <v>LKP- Bumpn' Uglies</v>
      </c>
      <c r="B19" s="190" t="s">
        <v>199</v>
      </c>
      <c r="C19" s="190" t="s">
        <v>199</v>
      </c>
      <c r="D19" s="190">
        <v>4</v>
      </c>
      <c r="E19" s="190" t="s">
        <v>252</v>
      </c>
      <c r="F19" s="190" t="s">
        <v>322</v>
      </c>
      <c r="G19" s="170">
        <v>1500</v>
      </c>
      <c r="H19" s="295">
        <f t="shared" si="0"/>
        <v>2710.16</v>
      </c>
      <c r="I19" s="304" t="s">
        <v>602</v>
      </c>
      <c r="J19" s="301">
        <v>550</v>
      </c>
      <c r="K19" s="295">
        <f t="shared" si="1"/>
        <v>3260.16</v>
      </c>
      <c r="L19" s="286">
        <f t="shared" si="4"/>
        <v>15</v>
      </c>
      <c r="O19" s="169">
        <v>44698</v>
      </c>
      <c r="P19" s="190" t="s">
        <v>116</v>
      </c>
      <c r="Q19" s="190">
        <v>5</v>
      </c>
      <c r="R19" s="190" t="s">
        <v>242</v>
      </c>
      <c r="S19" s="190" t="s">
        <v>327</v>
      </c>
      <c r="T19" s="170">
        <v>1000</v>
      </c>
      <c r="U19" s="170">
        <v>1805.23</v>
      </c>
      <c r="W19" s="294"/>
      <c r="X19" s="12" t="s">
        <v>131</v>
      </c>
      <c r="Y19" s="190" t="s">
        <v>69</v>
      </c>
      <c r="Z19" s="190"/>
      <c r="AA19" s="257" t="str">
        <f t="shared" si="2"/>
        <v>Jennifer H Daft</v>
      </c>
      <c r="AB19" s="190"/>
      <c r="AC19" s="170"/>
      <c r="AD19" s="257">
        <f t="shared" si="5"/>
        <v>2708.8</v>
      </c>
      <c r="AE19" s="264">
        <v>250</v>
      </c>
      <c r="AF19" s="263" t="s">
        <v>425</v>
      </c>
      <c r="AG19" s="251">
        <f t="shared" si="3"/>
        <v>2958.8</v>
      </c>
      <c r="AH19" s="171">
        <v>15</v>
      </c>
      <c r="AK19" s="169">
        <v>44336</v>
      </c>
      <c r="AL19" s="190" t="s">
        <v>405</v>
      </c>
      <c r="AM19" s="190">
        <v>5</v>
      </c>
      <c r="AN19" s="190" t="s">
        <v>380</v>
      </c>
      <c r="AO19" s="190" t="s">
        <v>406</v>
      </c>
      <c r="AP19" s="170">
        <v>1000</v>
      </c>
      <c r="AQ19" s="170">
        <v>3429.2</v>
      </c>
      <c r="AR19" s="170"/>
      <c r="AS19" s="170"/>
      <c r="AT19" s="170"/>
      <c r="AU19" s="170"/>
      <c r="AV19" s="169">
        <v>44336</v>
      </c>
      <c r="AW19" s="190" t="s">
        <v>405</v>
      </c>
      <c r="AX19" s="190">
        <v>5</v>
      </c>
      <c r="AY19" s="190" t="s">
        <v>380</v>
      </c>
      <c r="AZ19" s="190" t="s">
        <v>406</v>
      </c>
      <c r="BA19" s="170">
        <v>1000</v>
      </c>
      <c r="BB19" s="170">
        <v>2149.25</v>
      </c>
      <c r="BF19" s="169">
        <v>43606</v>
      </c>
      <c r="BG19" s="190" t="s">
        <v>298</v>
      </c>
      <c r="BH19" s="190">
        <v>5</v>
      </c>
      <c r="BI19" s="190" t="s">
        <v>237</v>
      </c>
      <c r="BJ19" s="190" t="s">
        <v>328</v>
      </c>
      <c r="BK19" s="170">
        <v>1500</v>
      </c>
      <c r="BL19" s="170">
        <v>2558.64</v>
      </c>
    </row>
    <row r="20" spans="1:64" ht="15.6" customHeight="1" x14ac:dyDescent="0.3">
      <c r="A20" s="190" t="str">
        <f>VLOOKUP(B20,Teams!F$18:I$53,4,FALSE)</f>
        <v>SARC- $et for Life</v>
      </c>
      <c r="B20" s="190" t="s">
        <v>254</v>
      </c>
      <c r="C20" s="190" t="s">
        <v>254</v>
      </c>
      <c r="D20" s="190">
        <v>2</v>
      </c>
      <c r="E20" s="190" t="s">
        <v>573</v>
      </c>
      <c r="F20" s="190" t="s">
        <v>574</v>
      </c>
      <c r="G20" s="170">
        <v>1500</v>
      </c>
      <c r="H20" s="295">
        <f t="shared" si="0"/>
        <v>3223.55</v>
      </c>
      <c r="I20" s="304"/>
      <c r="J20" s="301"/>
      <c r="K20" s="295">
        <f t="shared" si="1"/>
        <v>3223.55</v>
      </c>
      <c r="L20" s="286">
        <f t="shared" si="4"/>
        <v>16</v>
      </c>
      <c r="O20" s="169">
        <v>44698</v>
      </c>
      <c r="P20" s="190" t="s">
        <v>80</v>
      </c>
      <c r="Q20" s="190">
        <v>5</v>
      </c>
      <c r="R20" s="190" t="s">
        <v>247</v>
      </c>
      <c r="S20" s="190" t="s">
        <v>334</v>
      </c>
      <c r="T20" s="170">
        <v>1000</v>
      </c>
      <c r="U20" s="170">
        <v>1043.1500000000001</v>
      </c>
      <c r="W20" s="294"/>
      <c r="X20" s="12" t="s">
        <v>136</v>
      </c>
      <c r="Y20" s="190" t="s">
        <v>76</v>
      </c>
      <c r="Z20" s="190"/>
      <c r="AA20" s="257" t="str">
        <f t="shared" si="2"/>
        <v>Haleigh  McCollum</v>
      </c>
      <c r="AB20" s="190"/>
      <c r="AC20" s="170"/>
      <c r="AD20" s="257">
        <f t="shared" si="5"/>
        <v>1890.95</v>
      </c>
      <c r="AE20" s="264">
        <v>1050</v>
      </c>
      <c r="AF20" s="263" t="s">
        <v>429</v>
      </c>
      <c r="AG20" s="251">
        <f t="shared" si="3"/>
        <v>2940.95</v>
      </c>
      <c r="AH20" s="171">
        <v>16</v>
      </c>
      <c r="AK20" s="169">
        <v>44340</v>
      </c>
      <c r="AL20" s="190" t="s">
        <v>123</v>
      </c>
      <c r="AM20" s="190">
        <v>10</v>
      </c>
      <c r="AN20" s="190" t="s">
        <v>330</v>
      </c>
      <c r="AO20" s="190" t="s">
        <v>331</v>
      </c>
      <c r="AP20" s="170">
        <v>1000</v>
      </c>
      <c r="AQ20" s="170">
        <v>2529.6999999999998</v>
      </c>
      <c r="AR20" s="170"/>
      <c r="AS20" s="170"/>
      <c r="AT20" s="170"/>
      <c r="AU20" s="170"/>
      <c r="AV20" s="169">
        <v>44340</v>
      </c>
      <c r="AW20" s="190" t="s">
        <v>123</v>
      </c>
      <c r="AX20" s="190">
        <v>10</v>
      </c>
      <c r="AY20" s="190" t="s">
        <v>330</v>
      </c>
      <c r="AZ20" s="190" t="s">
        <v>331</v>
      </c>
      <c r="BA20" s="170">
        <v>1000</v>
      </c>
      <c r="BB20" s="170">
        <v>2279.15</v>
      </c>
      <c r="BF20" s="169">
        <v>43606</v>
      </c>
      <c r="BG20" s="190" t="s">
        <v>386</v>
      </c>
      <c r="BH20" s="190">
        <v>2</v>
      </c>
      <c r="BI20" s="190" t="s">
        <v>325</v>
      </c>
      <c r="BJ20" s="190" t="s">
        <v>195</v>
      </c>
      <c r="BK20" s="170">
        <v>1000</v>
      </c>
      <c r="BL20" s="170">
        <v>732.86</v>
      </c>
    </row>
    <row r="21" spans="1:64" ht="15.6" customHeight="1" x14ac:dyDescent="0.3">
      <c r="A21" s="190" t="str">
        <f>VLOOKUP(B21,Teams!F$18:I$53,4,FALSE)</f>
        <v>SARC- Here for Beer</v>
      </c>
      <c r="B21" s="190" t="s">
        <v>572</v>
      </c>
      <c r="C21" s="190" t="s">
        <v>572</v>
      </c>
      <c r="D21" s="190">
        <v>8</v>
      </c>
      <c r="E21" s="190" t="s">
        <v>330</v>
      </c>
      <c r="F21" s="190" t="s">
        <v>331</v>
      </c>
      <c r="G21" s="170">
        <v>1500</v>
      </c>
      <c r="H21" s="295">
        <f t="shared" si="0"/>
        <v>1059.3499999999999</v>
      </c>
      <c r="I21" s="304" t="s">
        <v>615</v>
      </c>
      <c r="J21" s="302">
        <v>1978</v>
      </c>
      <c r="K21" s="295">
        <f t="shared" si="1"/>
        <v>3037.35</v>
      </c>
      <c r="L21" s="286">
        <f t="shared" si="4"/>
        <v>17</v>
      </c>
      <c r="O21" s="169">
        <v>44698</v>
      </c>
      <c r="P21" s="190" t="s">
        <v>85</v>
      </c>
      <c r="Q21" s="190">
        <v>3</v>
      </c>
      <c r="R21" s="190" t="s">
        <v>250</v>
      </c>
      <c r="S21" s="190" t="s">
        <v>84</v>
      </c>
      <c r="T21" s="170">
        <v>1000</v>
      </c>
      <c r="U21" s="170">
        <v>642.37</v>
      </c>
      <c r="W21" s="294"/>
      <c r="X21" s="12" t="s">
        <v>142</v>
      </c>
      <c r="Y21" s="190" t="s">
        <v>95</v>
      </c>
      <c r="Z21" s="190"/>
      <c r="AA21" s="257" t="str">
        <f t="shared" si="2"/>
        <v>Jeffrey  Sharp</v>
      </c>
      <c r="AB21" s="190"/>
      <c r="AC21" s="170"/>
      <c r="AD21" s="257">
        <f t="shared" si="5"/>
        <v>2009.65</v>
      </c>
      <c r="AE21" s="264">
        <v>600</v>
      </c>
      <c r="AF21" s="263" t="s">
        <v>430</v>
      </c>
      <c r="AG21" s="251">
        <f t="shared" si="3"/>
        <v>2609.65</v>
      </c>
      <c r="AH21" s="171">
        <v>17</v>
      </c>
      <c r="AK21" s="169">
        <v>44340</v>
      </c>
      <c r="AL21" s="190" t="s">
        <v>549</v>
      </c>
      <c r="AM21" s="190">
        <v>1</v>
      </c>
      <c r="AN21" s="190" t="s">
        <v>407</v>
      </c>
      <c r="AO21" s="190" t="s">
        <v>552</v>
      </c>
      <c r="AP21" s="170">
        <v>1000</v>
      </c>
      <c r="AQ21" s="170">
        <v>1530.9</v>
      </c>
      <c r="AR21" s="170"/>
      <c r="AS21" s="170"/>
      <c r="AT21" s="170"/>
      <c r="AU21" s="170"/>
      <c r="AV21" s="169">
        <v>44340</v>
      </c>
      <c r="AW21" s="190" t="s">
        <v>549</v>
      </c>
      <c r="AX21" s="190">
        <v>1</v>
      </c>
      <c r="AY21" s="190" t="s">
        <v>407</v>
      </c>
      <c r="AZ21" s="190" t="s">
        <v>552</v>
      </c>
      <c r="BA21" s="170">
        <v>1000</v>
      </c>
      <c r="BB21" s="170">
        <v>1370.9</v>
      </c>
      <c r="BF21" s="169">
        <v>43607</v>
      </c>
      <c r="BG21" s="190" t="s">
        <v>369</v>
      </c>
      <c r="BH21" s="190">
        <v>1</v>
      </c>
      <c r="BI21" s="190" t="s">
        <v>302</v>
      </c>
      <c r="BJ21" s="190" t="s">
        <v>549</v>
      </c>
      <c r="BK21" s="170">
        <v>1000</v>
      </c>
      <c r="BL21" s="170">
        <v>1141.6600000000001</v>
      </c>
    </row>
    <row r="22" spans="1:64" ht="15.6" customHeight="1" x14ac:dyDescent="0.3">
      <c r="A22" s="190" t="str">
        <f>VLOOKUP(B22,Teams!F$18:I$53,4,FALSE)</f>
        <v>SARC- I'd Hit That</v>
      </c>
      <c r="B22" s="190" t="s">
        <v>118</v>
      </c>
      <c r="C22" s="190" t="s">
        <v>118</v>
      </c>
      <c r="D22" s="190">
        <v>6</v>
      </c>
      <c r="E22" s="190" t="s">
        <v>238</v>
      </c>
      <c r="F22" s="190" t="s">
        <v>336</v>
      </c>
      <c r="G22" s="170">
        <v>3000</v>
      </c>
      <c r="H22" s="295">
        <f t="shared" si="0"/>
        <v>1599.8</v>
      </c>
      <c r="I22" s="304" t="s">
        <v>621</v>
      </c>
      <c r="J22" s="301">
        <v>1195</v>
      </c>
      <c r="K22" s="295">
        <f t="shared" si="1"/>
        <v>2794.8</v>
      </c>
      <c r="L22" s="286">
        <f t="shared" si="4"/>
        <v>18</v>
      </c>
      <c r="O22" s="169">
        <v>44699</v>
      </c>
      <c r="P22" s="190" t="s">
        <v>200</v>
      </c>
      <c r="Q22" s="190">
        <v>2</v>
      </c>
      <c r="R22" s="190" t="s">
        <v>411</v>
      </c>
      <c r="S22" s="190" t="s">
        <v>81</v>
      </c>
      <c r="T22" s="170">
        <v>2500</v>
      </c>
      <c r="U22" s="170">
        <v>455.5</v>
      </c>
      <c r="W22" s="294"/>
      <c r="X22" s="12" t="s">
        <v>226</v>
      </c>
      <c r="Y22" s="190" t="s">
        <v>298</v>
      </c>
      <c r="Z22" s="190"/>
      <c r="AA22" s="257" t="str">
        <f t="shared" si="2"/>
        <v xml:space="preserve">Gregg  Klofenstine </v>
      </c>
      <c r="AB22" s="190"/>
      <c r="AC22" s="170"/>
      <c r="AD22" s="257">
        <f t="shared" si="5"/>
        <v>2584.3200000000002</v>
      </c>
      <c r="AE22" s="262"/>
      <c r="AF22" s="263"/>
      <c r="AG22" s="251">
        <f t="shared" si="3"/>
        <v>2584.3200000000002</v>
      </c>
      <c r="AH22" s="171">
        <v>18</v>
      </c>
      <c r="AK22" s="169">
        <v>44341</v>
      </c>
      <c r="AL22" s="190" t="s">
        <v>74</v>
      </c>
      <c r="AM22" s="190">
        <v>7</v>
      </c>
      <c r="AN22" s="190" t="s">
        <v>408</v>
      </c>
      <c r="AO22" s="190" t="s">
        <v>409</v>
      </c>
      <c r="AP22" s="170">
        <v>2000</v>
      </c>
      <c r="AQ22" s="170">
        <v>13272.07</v>
      </c>
      <c r="AR22" s="170"/>
      <c r="AS22" s="170"/>
      <c r="AT22" s="170"/>
      <c r="AU22" s="170"/>
      <c r="AV22" s="169">
        <v>44341</v>
      </c>
      <c r="AW22" s="190" t="s">
        <v>74</v>
      </c>
      <c r="AX22" s="190">
        <v>7</v>
      </c>
      <c r="AY22" s="190" t="s">
        <v>408</v>
      </c>
      <c r="AZ22" s="190" t="s">
        <v>409</v>
      </c>
      <c r="BA22" s="170">
        <v>2000</v>
      </c>
      <c r="BB22" s="170">
        <v>12158.4</v>
      </c>
      <c r="BF22" s="169">
        <v>43607</v>
      </c>
      <c r="BG22" s="190" t="s">
        <v>94</v>
      </c>
      <c r="BH22" s="190">
        <v>8</v>
      </c>
      <c r="BI22" s="190" t="s">
        <v>235</v>
      </c>
      <c r="BJ22" s="190" t="s">
        <v>93</v>
      </c>
      <c r="BK22" s="170">
        <v>1000</v>
      </c>
      <c r="BL22" s="170">
        <v>3690.36</v>
      </c>
    </row>
    <row r="23" spans="1:64" ht="15.6" customHeight="1" x14ac:dyDescent="0.3">
      <c r="A23" s="190" t="str">
        <f>VLOOKUP(B23,Teams!F$18:I$53,4,FALSE)</f>
        <v>SARC- Volleywood</v>
      </c>
      <c r="B23" s="190" t="s">
        <v>68</v>
      </c>
      <c r="C23" s="190" t="s">
        <v>68</v>
      </c>
      <c r="D23" s="190">
        <v>9</v>
      </c>
      <c r="E23" s="190" t="s">
        <v>301</v>
      </c>
      <c r="F23" s="190" t="s">
        <v>114</v>
      </c>
      <c r="G23" s="170">
        <v>2000</v>
      </c>
      <c r="H23" s="295">
        <f t="shared" si="0"/>
        <v>2718.86</v>
      </c>
      <c r="I23" s="304"/>
      <c r="J23" s="301"/>
      <c r="K23" s="295">
        <f t="shared" si="1"/>
        <v>2718.86</v>
      </c>
      <c r="L23" s="286">
        <f t="shared" si="4"/>
        <v>19</v>
      </c>
      <c r="O23" s="169">
        <v>44699</v>
      </c>
      <c r="P23" s="190" t="s">
        <v>374</v>
      </c>
      <c r="Q23" s="190">
        <v>4</v>
      </c>
      <c r="R23" s="190" t="s">
        <v>243</v>
      </c>
      <c r="S23" s="190" t="s">
        <v>244</v>
      </c>
      <c r="T23" s="170">
        <v>1500</v>
      </c>
      <c r="U23" s="170">
        <v>1554.7</v>
      </c>
      <c r="W23" s="294"/>
      <c r="X23" s="12" t="s">
        <v>143</v>
      </c>
      <c r="Y23" s="190" t="s">
        <v>96</v>
      </c>
      <c r="Z23" s="190"/>
      <c r="AA23" s="257" t="str">
        <f t="shared" si="2"/>
        <v>Robby A White</v>
      </c>
      <c r="AB23" s="190"/>
      <c r="AC23" s="170"/>
      <c r="AD23" s="257">
        <f t="shared" si="5"/>
        <v>2582.15</v>
      </c>
      <c r="AE23" s="262"/>
      <c r="AF23" s="263"/>
      <c r="AG23" s="251">
        <f t="shared" si="3"/>
        <v>2582.15</v>
      </c>
      <c r="AH23" s="171">
        <v>19</v>
      </c>
      <c r="AK23" s="169">
        <v>44344</v>
      </c>
      <c r="AL23" s="190" t="s">
        <v>254</v>
      </c>
      <c r="AM23" s="190">
        <v>2</v>
      </c>
      <c r="AN23" s="190" t="s">
        <v>297</v>
      </c>
      <c r="AO23" s="190" t="s">
        <v>201</v>
      </c>
      <c r="AP23" s="170">
        <v>1500</v>
      </c>
      <c r="AQ23" s="170">
        <v>1866.18</v>
      </c>
      <c r="AR23" s="170"/>
      <c r="AS23" s="170"/>
      <c r="AT23" s="170"/>
      <c r="AU23" s="170"/>
      <c r="AV23" s="169">
        <v>44344</v>
      </c>
      <c r="AW23" s="190" t="s">
        <v>254</v>
      </c>
      <c r="AX23" s="190">
        <v>2</v>
      </c>
      <c r="AY23" s="190" t="s">
        <v>297</v>
      </c>
      <c r="AZ23" s="190" t="s">
        <v>201</v>
      </c>
      <c r="BA23" s="170">
        <v>1500</v>
      </c>
      <c r="BB23" s="170">
        <v>1866.18</v>
      </c>
      <c r="BF23" s="169">
        <v>43607</v>
      </c>
      <c r="BG23" s="190" t="s">
        <v>71</v>
      </c>
      <c r="BH23" s="190">
        <v>5</v>
      </c>
      <c r="BI23" s="190" t="s">
        <v>246</v>
      </c>
      <c r="BJ23" s="190" t="s">
        <v>70</v>
      </c>
      <c r="BK23" s="170">
        <v>5000</v>
      </c>
      <c r="BL23" s="170">
        <v>8060.11</v>
      </c>
    </row>
    <row r="24" spans="1:64" ht="15.6" customHeight="1" x14ac:dyDescent="0.3">
      <c r="A24" s="190" t="str">
        <f>VLOOKUP(B24,Teams!F$18:I$53,4,FALSE)</f>
        <v>SARC- Sets on the Beach</v>
      </c>
      <c r="B24" s="190" t="s">
        <v>374</v>
      </c>
      <c r="C24" s="190" t="s">
        <v>374</v>
      </c>
      <c r="D24" s="190">
        <v>4</v>
      </c>
      <c r="E24" s="190" t="s">
        <v>243</v>
      </c>
      <c r="F24" s="190" t="s">
        <v>244</v>
      </c>
      <c r="G24" s="170">
        <v>1500</v>
      </c>
      <c r="H24" s="295">
        <f t="shared" si="0"/>
        <v>1554.7</v>
      </c>
      <c r="I24" s="304" t="s">
        <v>596</v>
      </c>
      <c r="J24" s="301">
        <v>1000</v>
      </c>
      <c r="K24" s="295">
        <f t="shared" si="1"/>
        <v>2554.6999999999998</v>
      </c>
      <c r="L24" s="286">
        <f t="shared" si="4"/>
        <v>20</v>
      </c>
      <c r="O24" s="169">
        <v>44699</v>
      </c>
      <c r="P24" s="190" t="s">
        <v>563</v>
      </c>
      <c r="Q24" s="190">
        <v>7</v>
      </c>
      <c r="R24" s="190" t="s">
        <v>407</v>
      </c>
      <c r="S24" s="190" t="s">
        <v>563</v>
      </c>
      <c r="T24" s="170">
        <v>2000</v>
      </c>
      <c r="U24" s="170">
        <v>1533.25</v>
      </c>
      <c r="W24" s="294"/>
      <c r="X24" s="12" t="s">
        <v>212</v>
      </c>
      <c r="Y24" s="190" t="s">
        <v>367</v>
      </c>
      <c r="Z24" s="190"/>
      <c r="AA24" s="257" t="str">
        <f t="shared" si="2"/>
        <v>Kenneth  Muller</v>
      </c>
      <c r="AB24" s="190"/>
      <c r="AC24" s="170"/>
      <c r="AD24" s="257">
        <f t="shared" si="5"/>
        <v>1651.07</v>
      </c>
      <c r="AE24" s="264">
        <v>350</v>
      </c>
      <c r="AF24" s="263" t="s">
        <v>422</v>
      </c>
      <c r="AG24" s="251">
        <f t="shared" si="3"/>
        <v>2001.07</v>
      </c>
      <c r="AH24" s="171">
        <v>20</v>
      </c>
      <c r="AK24" s="169">
        <v>44347</v>
      </c>
      <c r="AL24" s="190" t="s">
        <v>116</v>
      </c>
      <c r="AM24" s="190">
        <v>8</v>
      </c>
      <c r="AN24" s="190" t="s">
        <v>242</v>
      </c>
      <c r="AO24" s="190" t="s">
        <v>327</v>
      </c>
      <c r="AP24" s="170">
        <v>1000</v>
      </c>
      <c r="AQ24" s="170">
        <v>1451.17</v>
      </c>
      <c r="AR24" s="170"/>
      <c r="AS24" s="170"/>
      <c r="AT24" s="170"/>
      <c r="AU24" s="170"/>
      <c r="AV24" s="169">
        <v>44347</v>
      </c>
      <c r="AW24" s="190" t="s">
        <v>116</v>
      </c>
      <c r="AX24" s="190">
        <v>8</v>
      </c>
      <c r="AY24" s="190" t="s">
        <v>242</v>
      </c>
      <c r="AZ24" s="190" t="s">
        <v>327</v>
      </c>
      <c r="BA24" s="170">
        <v>1000</v>
      </c>
      <c r="BB24" s="170">
        <v>1451.17</v>
      </c>
      <c r="BF24" s="169">
        <v>43608</v>
      </c>
      <c r="BG24" s="190" t="s">
        <v>370</v>
      </c>
      <c r="BH24" s="190">
        <v>3</v>
      </c>
      <c r="BI24" s="190" t="s">
        <v>247</v>
      </c>
      <c r="BJ24" s="190" t="s">
        <v>334</v>
      </c>
      <c r="BK24" s="170">
        <v>1000</v>
      </c>
      <c r="BL24" s="170">
        <v>200</v>
      </c>
    </row>
    <row r="25" spans="1:64" ht="15.6" customHeight="1" x14ac:dyDescent="0.3">
      <c r="A25" s="190" t="str">
        <f>VLOOKUP(B25,Teams!F$18:I$53,4,FALSE)</f>
        <v>HG- Swingrays</v>
      </c>
      <c r="B25" s="190" t="s">
        <v>410</v>
      </c>
      <c r="C25" s="190" t="s">
        <v>410</v>
      </c>
      <c r="D25" s="190">
        <v>3</v>
      </c>
      <c r="E25" s="190" t="s">
        <v>561</v>
      </c>
      <c r="F25" s="190" t="s">
        <v>562</v>
      </c>
      <c r="G25" s="170">
        <v>3000</v>
      </c>
      <c r="H25" s="295">
        <f t="shared" si="0"/>
        <v>2504.87</v>
      </c>
      <c r="I25" s="304"/>
      <c r="J25" s="301"/>
      <c r="K25" s="295">
        <f t="shared" si="1"/>
        <v>2504.87</v>
      </c>
      <c r="L25" s="286">
        <f t="shared" si="4"/>
        <v>21</v>
      </c>
      <c r="O25" s="169">
        <v>44700</v>
      </c>
      <c r="P25" s="190" t="s">
        <v>240</v>
      </c>
      <c r="Q25" s="190">
        <v>3</v>
      </c>
      <c r="R25" s="190" t="s">
        <v>241</v>
      </c>
      <c r="S25" s="190" t="s">
        <v>333</v>
      </c>
      <c r="T25" s="170">
        <v>1500</v>
      </c>
      <c r="U25" s="170">
        <v>3900.12</v>
      </c>
      <c r="W25" s="294"/>
      <c r="X25" s="12" t="s">
        <v>130</v>
      </c>
      <c r="Y25" s="190" t="s">
        <v>68</v>
      </c>
      <c r="Z25" s="190"/>
      <c r="AA25" s="257" t="str">
        <f t="shared" si="2"/>
        <v>Jason P Grieco</v>
      </c>
      <c r="AB25" s="190"/>
      <c r="AC25" s="170"/>
      <c r="AD25" s="257">
        <f t="shared" si="5"/>
        <v>1920.04</v>
      </c>
      <c r="AE25" s="262"/>
      <c r="AF25" s="263"/>
      <c r="AG25" s="251">
        <f t="shared" si="3"/>
        <v>1920.04</v>
      </c>
      <c r="AH25" s="171">
        <v>21</v>
      </c>
      <c r="AK25" s="169">
        <v>44347</v>
      </c>
      <c r="AL25" s="190" t="s">
        <v>367</v>
      </c>
      <c r="AM25" s="190">
        <v>3</v>
      </c>
      <c r="AN25" s="190" t="s">
        <v>252</v>
      </c>
      <c r="AO25" s="190" t="s">
        <v>322</v>
      </c>
      <c r="AP25" s="170">
        <v>1000</v>
      </c>
      <c r="AQ25" s="170">
        <v>1651.07</v>
      </c>
      <c r="AR25" s="170"/>
      <c r="AS25" s="170"/>
      <c r="AT25" s="170"/>
      <c r="AU25" s="170"/>
      <c r="AV25" s="169">
        <v>44347</v>
      </c>
      <c r="AW25" s="190" t="s">
        <v>367</v>
      </c>
      <c r="AX25" s="190">
        <v>3</v>
      </c>
      <c r="AY25" s="190" t="s">
        <v>252</v>
      </c>
      <c r="AZ25" s="190" t="s">
        <v>322</v>
      </c>
      <c r="BA25" s="170">
        <v>1000</v>
      </c>
      <c r="BB25" s="170">
        <v>1651.07</v>
      </c>
      <c r="BF25" s="169">
        <v>43609</v>
      </c>
      <c r="BG25" s="190" t="s">
        <v>103</v>
      </c>
      <c r="BH25" s="190">
        <v>2</v>
      </c>
      <c r="BI25" s="190" t="s">
        <v>245</v>
      </c>
      <c r="BJ25" s="190" t="s">
        <v>329</v>
      </c>
      <c r="BK25" s="170">
        <v>1000</v>
      </c>
      <c r="BL25" s="170">
        <v>1431.05</v>
      </c>
    </row>
    <row r="26" spans="1:64" ht="15.6" customHeight="1" x14ac:dyDescent="0.3">
      <c r="A26" s="190" t="str">
        <f>VLOOKUP(B26,Teams!F$18:I$53,4,FALSE)</f>
        <v>SARC- Sand Diggers</v>
      </c>
      <c r="B26" s="190" t="s">
        <v>71</v>
      </c>
      <c r="C26" s="190" t="s">
        <v>71</v>
      </c>
      <c r="D26" s="190">
        <v>4</v>
      </c>
      <c r="E26" s="190" t="s">
        <v>246</v>
      </c>
      <c r="F26" s="190" t="s">
        <v>70</v>
      </c>
      <c r="G26" s="170">
        <v>1000</v>
      </c>
      <c r="H26" s="295">
        <f t="shared" si="0"/>
        <v>2359.85</v>
      </c>
      <c r="I26" s="304"/>
      <c r="J26" s="301"/>
      <c r="K26" s="295">
        <f t="shared" si="1"/>
        <v>2359.85</v>
      </c>
      <c r="L26" s="286">
        <f t="shared" si="4"/>
        <v>22</v>
      </c>
      <c r="O26" s="169">
        <v>44700</v>
      </c>
      <c r="P26" s="190" t="s">
        <v>199</v>
      </c>
      <c r="Q26" s="190">
        <v>5</v>
      </c>
      <c r="R26" s="190" t="s">
        <v>252</v>
      </c>
      <c r="S26" s="190" t="s">
        <v>322</v>
      </c>
      <c r="T26" s="170">
        <v>1500</v>
      </c>
      <c r="U26" s="170">
        <v>2710.16</v>
      </c>
      <c r="W26" s="294"/>
      <c r="X26" s="12" t="s">
        <v>227</v>
      </c>
      <c r="Y26" s="190" t="s">
        <v>254</v>
      </c>
      <c r="Z26" s="190"/>
      <c r="AA26" s="257" t="str">
        <f t="shared" si="2"/>
        <v>Dan J Schaefer</v>
      </c>
      <c r="AB26" s="190"/>
      <c r="AC26" s="170"/>
      <c r="AD26" s="257">
        <f t="shared" si="5"/>
        <v>1866.18</v>
      </c>
      <c r="AE26" s="262"/>
      <c r="AF26" s="263"/>
      <c r="AG26" s="251">
        <f t="shared" si="3"/>
        <v>1866.18</v>
      </c>
      <c r="AH26" s="171">
        <v>22</v>
      </c>
      <c r="AK26" s="169">
        <v>44347</v>
      </c>
      <c r="AL26" s="190" t="s">
        <v>95</v>
      </c>
      <c r="AM26" s="190">
        <v>2</v>
      </c>
      <c r="AN26" s="190" t="s">
        <v>340</v>
      </c>
      <c r="AO26" s="190" t="s">
        <v>341</v>
      </c>
      <c r="AP26" s="170">
        <v>2000</v>
      </c>
      <c r="AQ26" s="170">
        <v>2009.65</v>
      </c>
      <c r="AR26" s="170"/>
      <c r="AS26" s="170"/>
      <c r="AT26" s="170"/>
      <c r="AU26" s="170"/>
      <c r="AV26" s="169">
        <v>44347</v>
      </c>
      <c r="AW26" s="190" t="s">
        <v>95</v>
      </c>
      <c r="AX26" s="190">
        <v>2</v>
      </c>
      <c r="AY26" s="190" t="s">
        <v>340</v>
      </c>
      <c r="AZ26" s="190" t="s">
        <v>341</v>
      </c>
      <c r="BA26" s="170">
        <v>2000</v>
      </c>
      <c r="BB26" s="170">
        <v>1909.65</v>
      </c>
      <c r="BF26" s="169">
        <v>43609</v>
      </c>
      <c r="BG26" s="190" t="s">
        <v>74</v>
      </c>
      <c r="BH26" s="190">
        <v>3</v>
      </c>
      <c r="BI26" s="190" t="s">
        <v>251</v>
      </c>
      <c r="BJ26" s="190" t="s">
        <v>332</v>
      </c>
      <c r="BK26" s="170">
        <v>1000</v>
      </c>
      <c r="BL26" s="170">
        <v>376.1</v>
      </c>
    </row>
    <row r="27" spans="1:64" ht="15.6" customHeight="1" x14ac:dyDescent="0.3">
      <c r="A27" s="190" t="str">
        <f>VLOOKUP(B27,Teams!F$18:I$53,4,FALSE)</f>
        <v>LKP- Block You Like a Hurricane</v>
      </c>
      <c r="B27" s="190" t="s">
        <v>116</v>
      </c>
      <c r="C27" s="190" t="s">
        <v>116</v>
      </c>
      <c r="D27" s="190">
        <v>5</v>
      </c>
      <c r="E27" s="190" t="s">
        <v>242</v>
      </c>
      <c r="F27" s="190" t="s">
        <v>327</v>
      </c>
      <c r="G27" s="170">
        <v>1000</v>
      </c>
      <c r="H27" s="295">
        <f t="shared" si="0"/>
        <v>1805.23</v>
      </c>
      <c r="I27" s="304" t="s">
        <v>593</v>
      </c>
      <c r="J27" s="303">
        <v>450</v>
      </c>
      <c r="K27" s="295">
        <f t="shared" si="1"/>
        <v>2255.23</v>
      </c>
      <c r="L27" s="286">
        <f t="shared" si="4"/>
        <v>23</v>
      </c>
      <c r="O27" s="169">
        <v>44700</v>
      </c>
      <c r="P27" s="190" t="s">
        <v>262</v>
      </c>
      <c r="Q27" s="190">
        <v>7</v>
      </c>
      <c r="R27" s="190" t="s">
        <v>564</v>
      </c>
      <c r="S27" s="190" t="s">
        <v>565</v>
      </c>
      <c r="T27" s="170">
        <v>5000</v>
      </c>
      <c r="U27" s="170">
        <v>2719.79</v>
      </c>
      <c r="W27" s="294"/>
      <c r="X27" s="12" t="s">
        <v>128</v>
      </c>
      <c r="Y27" s="190" t="s">
        <v>304</v>
      </c>
      <c r="Z27" s="190"/>
      <c r="AA27" s="257" t="str">
        <f t="shared" si="2"/>
        <v>James  Perotti</v>
      </c>
      <c r="AB27" s="190"/>
      <c r="AC27" s="170"/>
      <c r="AD27" s="257">
        <f t="shared" si="5"/>
        <v>1451.17</v>
      </c>
      <c r="AE27" s="264">
        <v>200</v>
      </c>
      <c r="AF27" s="263" t="s">
        <v>424</v>
      </c>
      <c r="AG27" s="251">
        <f t="shared" si="3"/>
        <v>1651.17</v>
      </c>
      <c r="AH27" s="171">
        <v>23</v>
      </c>
      <c r="AK27" s="169">
        <v>44347</v>
      </c>
      <c r="AL27" s="190" t="s">
        <v>67</v>
      </c>
      <c r="AM27" s="190">
        <v>3</v>
      </c>
      <c r="AN27" s="190" t="s">
        <v>248</v>
      </c>
      <c r="AO27" s="190" t="s">
        <v>65</v>
      </c>
      <c r="AP27" s="170">
        <v>1000</v>
      </c>
      <c r="AQ27" s="170">
        <v>3981.37</v>
      </c>
      <c r="AR27" s="170"/>
      <c r="AS27" s="170"/>
      <c r="AT27" s="170"/>
      <c r="AU27" s="170"/>
      <c r="AV27" s="169">
        <v>44347</v>
      </c>
      <c r="AW27" s="190" t="s">
        <v>67</v>
      </c>
      <c r="AX27" s="190">
        <v>3</v>
      </c>
      <c r="AY27" s="190" t="s">
        <v>248</v>
      </c>
      <c r="AZ27" s="190" t="s">
        <v>65</v>
      </c>
      <c r="BA27" s="170">
        <v>1000</v>
      </c>
      <c r="BB27" s="170">
        <v>2844.37</v>
      </c>
      <c r="BF27" s="169">
        <v>43612</v>
      </c>
      <c r="BG27" s="190" t="s">
        <v>371</v>
      </c>
      <c r="BH27" s="190">
        <v>6</v>
      </c>
      <c r="BI27" s="190" t="s">
        <v>326</v>
      </c>
      <c r="BJ27" s="190" t="s">
        <v>78</v>
      </c>
      <c r="BK27" s="170">
        <v>1001</v>
      </c>
      <c r="BL27" s="170">
        <v>1346.83</v>
      </c>
    </row>
    <row r="28" spans="1:64" ht="15.6" customHeight="1" x14ac:dyDescent="0.3">
      <c r="A28" s="190" t="str">
        <f>VLOOKUP(B28,Teams!F$18:I$53,4,FALSE)</f>
        <v>NR- North Raleigh Legends</v>
      </c>
      <c r="B28" s="190" t="s">
        <v>520</v>
      </c>
      <c r="C28" s="190" t="s">
        <v>520</v>
      </c>
      <c r="D28" s="190">
        <v>6</v>
      </c>
      <c r="E28" s="190" t="s">
        <v>300</v>
      </c>
      <c r="F28" s="190" t="s">
        <v>335</v>
      </c>
      <c r="G28" s="170">
        <v>1500</v>
      </c>
      <c r="H28" s="295">
        <f t="shared" si="0"/>
        <v>2167.1999999999998</v>
      </c>
      <c r="I28" s="304"/>
      <c r="J28" s="301"/>
      <c r="K28" s="295">
        <f t="shared" si="1"/>
        <v>2167.1999999999998</v>
      </c>
      <c r="L28" s="286">
        <f t="shared" si="4"/>
        <v>24</v>
      </c>
      <c r="O28" s="169">
        <v>44700</v>
      </c>
      <c r="P28" s="190" t="s">
        <v>348</v>
      </c>
      <c r="Q28" s="190">
        <v>8</v>
      </c>
      <c r="R28" s="190" t="s">
        <v>566</v>
      </c>
      <c r="S28" s="190" t="s">
        <v>567</v>
      </c>
      <c r="T28" s="170">
        <v>5000</v>
      </c>
      <c r="U28" s="170">
        <v>3651.5</v>
      </c>
      <c r="W28" s="294"/>
      <c r="X28" s="12" t="s">
        <v>553</v>
      </c>
      <c r="Y28" s="190" t="s">
        <v>549</v>
      </c>
      <c r="Z28" s="190"/>
      <c r="AA28" s="257" t="str">
        <f t="shared" si="2"/>
        <v>Jenne  Kendziora</v>
      </c>
      <c r="AB28" s="190"/>
      <c r="AC28" s="170"/>
      <c r="AD28" s="257">
        <f t="shared" si="5"/>
        <v>1530.9</v>
      </c>
      <c r="AE28" s="262"/>
      <c r="AF28" s="263"/>
      <c r="AG28" s="251">
        <f t="shared" si="3"/>
        <v>1530.9</v>
      </c>
      <c r="AH28" s="171">
        <v>24</v>
      </c>
      <c r="AK28" s="169">
        <v>44347</v>
      </c>
      <c r="AL28" s="190" t="s">
        <v>96</v>
      </c>
      <c r="AM28" s="190">
        <v>7</v>
      </c>
      <c r="AN28" s="190" t="s">
        <v>300</v>
      </c>
      <c r="AO28" s="190" t="s">
        <v>335</v>
      </c>
      <c r="AP28" s="170">
        <v>1200</v>
      </c>
      <c r="AQ28" s="170">
        <v>2582.15</v>
      </c>
      <c r="AR28" s="170"/>
      <c r="AS28" s="170"/>
      <c r="AT28" s="170"/>
      <c r="AU28" s="170"/>
      <c r="AV28" s="169">
        <v>44347</v>
      </c>
      <c r="AW28" s="190" t="s">
        <v>96</v>
      </c>
      <c r="AX28" s="190">
        <v>7</v>
      </c>
      <c r="AY28" s="190" t="s">
        <v>300</v>
      </c>
      <c r="AZ28" s="190" t="s">
        <v>335</v>
      </c>
      <c r="BA28" s="170">
        <v>1200</v>
      </c>
      <c r="BB28" s="170">
        <v>2582.15</v>
      </c>
      <c r="BF28" s="169">
        <v>43613</v>
      </c>
      <c r="BG28" s="190" t="s">
        <v>96</v>
      </c>
      <c r="BH28" s="190">
        <v>2</v>
      </c>
      <c r="BI28" s="190" t="s">
        <v>300</v>
      </c>
      <c r="BJ28" s="190" t="s">
        <v>335</v>
      </c>
      <c r="BK28" s="170">
        <v>1000</v>
      </c>
      <c r="BL28" s="170">
        <v>1252.71</v>
      </c>
    </row>
    <row r="29" spans="1:64" ht="15.6" customHeight="1" x14ac:dyDescent="0.3">
      <c r="A29" s="190" t="str">
        <f>VLOOKUP(B29,Teams!F$18:I$53,4,FALSE)</f>
        <v>LKP- Pass It Around</v>
      </c>
      <c r="B29" s="190" t="s">
        <v>298</v>
      </c>
      <c r="C29" s="190" t="s">
        <v>298</v>
      </c>
      <c r="D29" s="190">
        <v>4</v>
      </c>
      <c r="E29" s="190" t="s">
        <v>237</v>
      </c>
      <c r="F29" s="190" t="s">
        <v>328</v>
      </c>
      <c r="G29" s="170">
        <v>8000</v>
      </c>
      <c r="H29" s="295">
        <f t="shared" si="0"/>
        <v>2113.6799999999998</v>
      </c>
      <c r="I29" s="304"/>
      <c r="J29" s="301"/>
      <c r="K29" s="295">
        <f t="shared" si="1"/>
        <v>2113.6799999999998</v>
      </c>
      <c r="L29" s="286">
        <f t="shared" si="4"/>
        <v>25</v>
      </c>
      <c r="O29" s="169">
        <v>44700</v>
      </c>
      <c r="P29" s="190" t="s">
        <v>259</v>
      </c>
      <c r="Q29" s="190">
        <v>6</v>
      </c>
      <c r="R29" s="190" t="s">
        <v>568</v>
      </c>
      <c r="S29" s="190" t="s">
        <v>569</v>
      </c>
      <c r="T29" s="170">
        <v>5000</v>
      </c>
      <c r="U29" s="170">
        <v>1176.8800000000001</v>
      </c>
      <c r="W29" s="294"/>
      <c r="X29" s="12" t="s">
        <v>133</v>
      </c>
      <c r="Y29" s="190" t="s">
        <v>118</v>
      </c>
      <c r="Z29" s="190"/>
      <c r="AA29" s="257" t="str">
        <f t="shared" si="2"/>
        <v>Holly C Mabe</v>
      </c>
      <c r="AB29" s="190"/>
      <c r="AC29" s="170"/>
      <c r="AD29" s="257">
        <f t="shared" si="5"/>
        <v>1226.4000000000001</v>
      </c>
      <c r="AE29" s="262">
        <v>200</v>
      </c>
      <c r="AF29" s="263" t="s">
        <v>434</v>
      </c>
      <c r="AG29" s="251">
        <f t="shared" si="3"/>
        <v>1426.4</v>
      </c>
      <c r="AH29" s="171">
        <v>25</v>
      </c>
      <c r="AK29" s="169">
        <v>44347</v>
      </c>
      <c r="AL29" s="190" t="s">
        <v>249</v>
      </c>
      <c r="AM29" s="190">
        <v>3</v>
      </c>
      <c r="AN29" s="190" t="s">
        <v>250</v>
      </c>
      <c r="AO29" s="190" t="s">
        <v>84</v>
      </c>
      <c r="AP29" s="170">
        <v>1000</v>
      </c>
      <c r="AQ29" s="170">
        <v>1079.3499999999999</v>
      </c>
      <c r="AR29" s="170"/>
      <c r="AS29" s="170"/>
      <c r="AT29" s="170"/>
      <c r="AU29" s="170"/>
      <c r="AV29" s="169">
        <v>44347</v>
      </c>
      <c r="AW29" s="190" t="s">
        <v>249</v>
      </c>
      <c r="AX29" s="190">
        <v>3</v>
      </c>
      <c r="AY29" s="190" t="s">
        <v>250</v>
      </c>
      <c r="AZ29" s="190" t="s">
        <v>84</v>
      </c>
      <c r="BA29" s="170">
        <v>1000</v>
      </c>
      <c r="BB29" s="170">
        <v>176.65</v>
      </c>
      <c r="BF29" s="169">
        <v>43613</v>
      </c>
      <c r="BG29" s="190" t="s">
        <v>85</v>
      </c>
      <c r="BH29" s="190">
        <v>4</v>
      </c>
      <c r="BI29" s="190" t="s">
        <v>250</v>
      </c>
      <c r="BJ29" s="190" t="s">
        <v>84</v>
      </c>
      <c r="BK29" s="170">
        <v>1000</v>
      </c>
      <c r="BL29" s="170">
        <v>150</v>
      </c>
    </row>
    <row r="30" spans="1:64" ht="15.6" customHeight="1" x14ac:dyDescent="0.3">
      <c r="A30" s="190" t="str">
        <f>VLOOKUP(B30,Teams!F$18:I$53,4,FALSE)</f>
        <v>GS- Safe Sets</v>
      </c>
      <c r="B30" s="190" t="s">
        <v>516</v>
      </c>
      <c r="C30" s="190" t="s">
        <v>516</v>
      </c>
      <c r="D30" s="190">
        <v>3</v>
      </c>
      <c r="E30" s="190" t="s">
        <v>577</v>
      </c>
      <c r="F30" s="190" t="s">
        <v>518</v>
      </c>
      <c r="G30" s="170">
        <v>1500</v>
      </c>
      <c r="H30" s="295">
        <f t="shared" si="0"/>
        <v>2048.75</v>
      </c>
      <c r="I30" s="304"/>
      <c r="J30" s="301"/>
      <c r="K30" s="295">
        <f t="shared" si="1"/>
        <v>2048.75</v>
      </c>
      <c r="L30" s="286">
        <f t="shared" si="4"/>
        <v>26</v>
      </c>
      <c r="O30" s="169">
        <v>44701</v>
      </c>
      <c r="P30" s="190" t="s">
        <v>515</v>
      </c>
      <c r="Q30" s="190">
        <v>5</v>
      </c>
      <c r="R30" s="190" t="s">
        <v>325</v>
      </c>
      <c r="S30" s="190" t="s">
        <v>195</v>
      </c>
      <c r="T30" s="170">
        <v>4000</v>
      </c>
      <c r="U30" s="170">
        <v>4647.1000000000004</v>
      </c>
      <c r="W30" s="294"/>
      <c r="X30" s="75" t="s">
        <v>215</v>
      </c>
      <c r="Y30" s="192" t="s">
        <v>323</v>
      </c>
      <c r="Z30" s="192"/>
      <c r="AA30" s="257" t="str">
        <f t="shared" si="2"/>
        <v>JT  Cockerham</v>
      </c>
      <c r="AB30" s="192"/>
      <c r="AC30" s="257"/>
      <c r="AD30" s="257">
        <f t="shared" si="5"/>
        <v>1126.72</v>
      </c>
      <c r="AE30" s="262"/>
      <c r="AF30" s="263"/>
      <c r="AG30" s="251">
        <f t="shared" si="3"/>
        <v>1126.72</v>
      </c>
      <c r="AH30" s="171">
        <v>26</v>
      </c>
      <c r="AK30" s="169">
        <v>44347</v>
      </c>
      <c r="AL30" s="190" t="s">
        <v>410</v>
      </c>
      <c r="AM30" s="190">
        <v>2</v>
      </c>
      <c r="AN30" s="190" t="s">
        <v>427</v>
      </c>
      <c r="AO30" s="190" t="s">
        <v>428</v>
      </c>
      <c r="AP30" s="170">
        <v>10000</v>
      </c>
      <c r="AQ30" s="170">
        <v>4987.6000000000004</v>
      </c>
      <c r="AR30" s="170"/>
      <c r="AS30" s="170"/>
      <c r="AT30" s="170"/>
      <c r="AU30" s="170"/>
      <c r="AV30" s="169">
        <v>44347</v>
      </c>
      <c r="AW30" s="190" t="s">
        <v>410</v>
      </c>
      <c r="AX30" s="190">
        <v>2</v>
      </c>
      <c r="AY30" s="190" t="s">
        <v>427</v>
      </c>
      <c r="AZ30" s="190" t="s">
        <v>428</v>
      </c>
      <c r="BA30" s="170">
        <v>10000</v>
      </c>
      <c r="BB30" s="170">
        <v>4912.05</v>
      </c>
      <c r="BF30" s="169">
        <v>43613</v>
      </c>
      <c r="BG30" s="190" t="s">
        <v>123</v>
      </c>
      <c r="BH30" s="190">
        <v>4</v>
      </c>
      <c r="BI30" s="190" t="s">
        <v>330</v>
      </c>
      <c r="BJ30" s="190" t="s">
        <v>331</v>
      </c>
      <c r="BK30" s="170">
        <v>3000</v>
      </c>
      <c r="BL30" s="170">
        <v>1951.1</v>
      </c>
    </row>
    <row r="31" spans="1:64" ht="15.6" customHeight="1" x14ac:dyDescent="0.3">
      <c r="A31" s="190" t="str">
        <f>VLOOKUP(B31,Teams!F$18:I$53,4,FALSE)</f>
        <v>CSTC- Volley Llamas</v>
      </c>
      <c r="B31" s="190" t="s">
        <v>259</v>
      </c>
      <c r="C31" s="190" t="s">
        <v>259</v>
      </c>
      <c r="D31" s="190">
        <v>6</v>
      </c>
      <c r="E31" s="190" t="s">
        <v>568</v>
      </c>
      <c r="F31" s="190" t="s">
        <v>569</v>
      </c>
      <c r="G31" s="170">
        <v>5000</v>
      </c>
      <c r="H31" s="295">
        <f t="shared" si="0"/>
        <v>1176.8800000000001</v>
      </c>
      <c r="I31" s="304" t="s">
        <v>616</v>
      </c>
      <c r="J31" s="301">
        <v>750</v>
      </c>
      <c r="K31" s="295">
        <f t="shared" si="1"/>
        <v>1926.88</v>
      </c>
      <c r="L31" s="286">
        <f t="shared" si="4"/>
        <v>27</v>
      </c>
      <c r="O31" s="169">
        <v>44701</v>
      </c>
      <c r="P31" s="190" t="s">
        <v>67</v>
      </c>
      <c r="Q31" s="190">
        <v>6</v>
      </c>
      <c r="R31" s="190" t="s">
        <v>248</v>
      </c>
      <c r="S31" s="190" t="s">
        <v>65</v>
      </c>
      <c r="T31" s="170">
        <v>1500</v>
      </c>
      <c r="U31" s="170">
        <v>3770.86</v>
      </c>
      <c r="W31" s="294"/>
      <c r="X31" s="12" t="s">
        <v>138</v>
      </c>
      <c r="Y31" s="190" t="s">
        <v>249</v>
      </c>
      <c r="Z31" s="190"/>
      <c r="AA31" s="257" t="str">
        <f t="shared" si="2"/>
        <v>John D Allen</v>
      </c>
      <c r="AB31" s="190"/>
      <c r="AC31" s="170"/>
      <c r="AD31" s="257">
        <f t="shared" si="5"/>
        <v>1079.3499999999999</v>
      </c>
      <c r="AE31" s="262"/>
      <c r="AF31" s="263"/>
      <c r="AG31" s="251">
        <f t="shared" si="3"/>
        <v>1079.3499999999999</v>
      </c>
      <c r="AH31" s="171">
        <v>27</v>
      </c>
      <c r="AK31" s="169">
        <v>44348</v>
      </c>
      <c r="AL31" s="190" t="s">
        <v>118</v>
      </c>
      <c r="AM31" s="190">
        <v>3</v>
      </c>
      <c r="AN31" s="190" t="s">
        <v>238</v>
      </c>
      <c r="AO31" s="190" t="s">
        <v>336</v>
      </c>
      <c r="AP31" s="170">
        <v>2500</v>
      </c>
      <c r="AQ31" s="170">
        <v>1226.4000000000001</v>
      </c>
      <c r="AR31" s="170"/>
      <c r="AS31" s="170"/>
      <c r="AT31" s="170"/>
      <c r="AU31" s="170"/>
      <c r="AV31" s="169">
        <v>44348</v>
      </c>
      <c r="AW31" s="190" t="s">
        <v>118</v>
      </c>
      <c r="AX31" s="190">
        <v>3</v>
      </c>
      <c r="AY31" s="190" t="s">
        <v>238</v>
      </c>
      <c r="AZ31" s="190" t="s">
        <v>336</v>
      </c>
      <c r="BA31" s="170">
        <v>2500</v>
      </c>
      <c r="BB31" s="170">
        <v>1226.4000000000001</v>
      </c>
      <c r="BF31" s="169">
        <v>43613</v>
      </c>
      <c r="BG31" s="190" t="s">
        <v>67</v>
      </c>
      <c r="BH31" s="190">
        <v>4</v>
      </c>
      <c r="BI31" s="190" t="s">
        <v>248</v>
      </c>
      <c r="BJ31" s="190" t="s">
        <v>65</v>
      </c>
      <c r="BK31" s="170">
        <v>1100</v>
      </c>
      <c r="BL31" s="170">
        <v>1211.8499999999999</v>
      </c>
    </row>
    <row r="32" spans="1:64" ht="15.6" customHeight="1" x14ac:dyDescent="0.3">
      <c r="A32" s="190" t="str">
        <f>VLOOKUP(B32,Teams!F$18:I$53,4,FALSE)</f>
        <v>SARC- Notorious D.I.G.</v>
      </c>
      <c r="B32" s="190" t="s">
        <v>80</v>
      </c>
      <c r="C32" s="190" t="s">
        <v>80</v>
      </c>
      <c r="D32" s="190">
        <v>5</v>
      </c>
      <c r="E32" s="190" t="s">
        <v>247</v>
      </c>
      <c r="F32" s="190" t="s">
        <v>334</v>
      </c>
      <c r="G32" s="170">
        <v>1000</v>
      </c>
      <c r="H32" s="295">
        <f t="shared" si="0"/>
        <v>1043.1500000000001</v>
      </c>
      <c r="I32" s="304" t="s">
        <v>594</v>
      </c>
      <c r="J32" s="301">
        <v>750</v>
      </c>
      <c r="K32" s="295">
        <f t="shared" si="1"/>
        <v>1793.15</v>
      </c>
      <c r="L32" s="286">
        <f t="shared" si="4"/>
        <v>28</v>
      </c>
      <c r="O32" s="169">
        <v>44701</v>
      </c>
      <c r="P32" s="190" t="s">
        <v>68</v>
      </c>
      <c r="Q32" s="190">
        <v>9</v>
      </c>
      <c r="R32" s="190" t="s">
        <v>301</v>
      </c>
      <c r="S32" s="190" t="s">
        <v>114</v>
      </c>
      <c r="T32" s="170">
        <v>2000</v>
      </c>
      <c r="U32" s="170">
        <v>2718.86</v>
      </c>
      <c r="W32" s="294"/>
      <c r="X32" s="12" t="s">
        <v>137</v>
      </c>
      <c r="Y32" s="190" t="s">
        <v>80</v>
      </c>
      <c r="Z32" s="190"/>
      <c r="AA32" s="257" t="str">
        <f t="shared" si="2"/>
        <v>Matt  Vaughn</v>
      </c>
      <c r="AB32" s="190"/>
      <c r="AC32" s="170"/>
      <c r="AD32" s="257">
        <f t="shared" si="5"/>
        <v>806.05</v>
      </c>
      <c r="AE32" s="264">
        <v>250</v>
      </c>
      <c r="AF32" s="263" t="s">
        <v>418</v>
      </c>
      <c r="AG32" s="251">
        <f t="shared" si="3"/>
        <v>1056.05</v>
      </c>
      <c r="AH32" s="171">
        <v>28</v>
      </c>
      <c r="AK32" s="169">
        <v>44348</v>
      </c>
      <c r="AL32" s="190" t="s">
        <v>68</v>
      </c>
      <c r="AM32" s="190">
        <v>8</v>
      </c>
      <c r="AN32" s="190" t="s">
        <v>301</v>
      </c>
      <c r="AO32" s="190" t="s">
        <v>114</v>
      </c>
      <c r="AP32" s="170">
        <v>1500</v>
      </c>
      <c r="AQ32" s="170">
        <v>1920.04</v>
      </c>
      <c r="AR32" s="170"/>
      <c r="AS32" s="170"/>
      <c r="AT32" s="170"/>
      <c r="AU32" s="170"/>
      <c r="AV32" s="169">
        <v>44348</v>
      </c>
      <c r="AW32" s="190" t="s">
        <v>68</v>
      </c>
      <c r="AX32" s="190">
        <v>8</v>
      </c>
      <c r="AY32" s="190" t="s">
        <v>301</v>
      </c>
      <c r="AZ32" s="190" t="s">
        <v>114</v>
      </c>
      <c r="BA32" s="170">
        <v>1500</v>
      </c>
      <c r="BB32" s="170">
        <v>1588.44</v>
      </c>
      <c r="BF32" s="169">
        <v>43613</v>
      </c>
      <c r="BG32" s="190" t="s">
        <v>372</v>
      </c>
      <c r="BH32" s="190">
        <v>2</v>
      </c>
      <c r="BI32" s="190" t="s">
        <v>373</v>
      </c>
      <c r="BJ32" s="190" t="s">
        <v>347</v>
      </c>
      <c r="BK32" s="170">
        <v>1000</v>
      </c>
      <c r="BL32" s="170">
        <v>822.6</v>
      </c>
    </row>
    <row r="33" spans="1:64" ht="15.6" customHeight="1" x14ac:dyDescent="0.3">
      <c r="A33" s="190" t="str">
        <f>VLOOKUP(B33,Teams!F$18:I$53,4,FALSE)</f>
        <v>GS- El Toro's Revenge</v>
      </c>
      <c r="B33" s="190" t="s">
        <v>197</v>
      </c>
      <c r="C33" s="190" t="s">
        <v>364</v>
      </c>
      <c r="D33" s="190">
        <v>2</v>
      </c>
      <c r="E33" s="190" t="s">
        <v>365</v>
      </c>
      <c r="F33" s="190" t="s">
        <v>392</v>
      </c>
      <c r="G33" s="170">
        <v>1500</v>
      </c>
      <c r="H33" s="295">
        <f t="shared" si="0"/>
        <v>1713.3</v>
      </c>
      <c r="I33" s="304"/>
      <c r="J33" s="301"/>
      <c r="K33" s="295">
        <f t="shared" si="1"/>
        <v>1713.3</v>
      </c>
      <c r="L33" s="286">
        <f t="shared" si="4"/>
        <v>29</v>
      </c>
      <c r="O33" s="169">
        <v>44702</v>
      </c>
      <c r="P33" s="190" t="s">
        <v>570</v>
      </c>
      <c r="Q33" s="190">
        <v>6</v>
      </c>
      <c r="R33" s="190" t="s">
        <v>413</v>
      </c>
      <c r="S33" s="190" t="s">
        <v>571</v>
      </c>
      <c r="T33" s="170">
        <v>500</v>
      </c>
      <c r="U33" s="170">
        <v>1688.2</v>
      </c>
      <c r="W33" s="294"/>
      <c r="X33" s="12" t="s">
        <v>382</v>
      </c>
      <c r="Y33" s="190" t="s">
        <v>384</v>
      </c>
      <c r="Z33" s="190"/>
      <c r="AA33" s="257" t="str">
        <f t="shared" si="2"/>
        <v>Dave  Radcliffe</v>
      </c>
      <c r="AB33" s="190"/>
      <c r="AC33" s="170"/>
      <c r="AD33" s="257">
        <f t="shared" si="5"/>
        <v>1020</v>
      </c>
      <c r="AE33" s="262"/>
      <c r="AF33" s="263"/>
      <c r="AG33" s="251">
        <f t="shared" si="3"/>
        <v>1020</v>
      </c>
      <c r="AH33" s="171">
        <v>29</v>
      </c>
      <c r="AK33" s="169">
        <v>44348</v>
      </c>
      <c r="AL33" s="190" t="s">
        <v>80</v>
      </c>
      <c r="AM33" s="190">
        <v>3</v>
      </c>
      <c r="AN33" s="190" t="s">
        <v>247</v>
      </c>
      <c r="AO33" s="190" t="s">
        <v>334</v>
      </c>
      <c r="AP33" s="170">
        <v>1000</v>
      </c>
      <c r="AQ33" s="170">
        <v>806.05</v>
      </c>
      <c r="AR33" s="170"/>
      <c r="AS33" s="170"/>
      <c r="AT33" s="170"/>
      <c r="AU33" s="170"/>
      <c r="AV33" s="169">
        <v>44348</v>
      </c>
      <c r="AW33" s="190" t="s">
        <v>80</v>
      </c>
      <c r="AX33" s="190">
        <v>3</v>
      </c>
      <c r="AY33" s="190" t="s">
        <v>247</v>
      </c>
      <c r="AZ33" s="190" t="s">
        <v>334</v>
      </c>
      <c r="BA33" s="170">
        <v>1000</v>
      </c>
      <c r="BB33" s="170">
        <v>606.04999999999995</v>
      </c>
      <c r="BF33" s="169">
        <v>43613</v>
      </c>
      <c r="BG33" s="190" t="s">
        <v>374</v>
      </c>
      <c r="BH33" s="190">
        <v>4</v>
      </c>
      <c r="BI33" s="190" t="s">
        <v>243</v>
      </c>
      <c r="BJ33" s="190" t="s">
        <v>244</v>
      </c>
      <c r="BK33" s="170">
        <v>2000</v>
      </c>
      <c r="BL33" s="170">
        <v>1250</v>
      </c>
    </row>
    <row r="34" spans="1:64" ht="15.6" customHeight="1" x14ac:dyDescent="0.3">
      <c r="A34" s="190" t="str">
        <f>VLOOKUP(B34,Teams!F$18:I$53,4,FALSE)</f>
        <v>GS- Rhymes with Stupid</v>
      </c>
      <c r="B34" s="190" t="s">
        <v>94</v>
      </c>
      <c r="C34" s="190" t="s">
        <v>570</v>
      </c>
      <c r="D34" s="190">
        <v>5</v>
      </c>
      <c r="E34" s="190" t="s">
        <v>413</v>
      </c>
      <c r="F34" s="190" t="s">
        <v>571</v>
      </c>
      <c r="G34" s="170">
        <v>500</v>
      </c>
      <c r="H34" s="295">
        <f t="shared" si="0"/>
        <v>1688.2</v>
      </c>
      <c r="I34" s="304"/>
      <c r="J34" s="301"/>
      <c r="K34" s="295">
        <f t="shared" si="1"/>
        <v>1688.2</v>
      </c>
      <c r="L34" s="286">
        <f t="shared" si="4"/>
        <v>30</v>
      </c>
      <c r="O34" s="169">
        <v>44702</v>
      </c>
      <c r="P34" s="190" t="s">
        <v>71</v>
      </c>
      <c r="Q34" s="190">
        <v>4</v>
      </c>
      <c r="R34" s="190" t="s">
        <v>246</v>
      </c>
      <c r="S34" s="190" t="s">
        <v>70</v>
      </c>
      <c r="T34" s="170">
        <v>1000</v>
      </c>
      <c r="U34" s="170">
        <v>2359.85</v>
      </c>
      <c r="W34" s="294"/>
      <c r="X34" s="12" t="s">
        <v>383</v>
      </c>
      <c r="Y34" s="190" t="s">
        <v>401</v>
      </c>
      <c r="Z34" s="190"/>
      <c r="AA34" s="257" t="str">
        <f t="shared" si="2"/>
        <v>Jeff  Owens</v>
      </c>
      <c r="AB34" s="190"/>
      <c r="AC34" s="170"/>
      <c r="AD34" s="257">
        <f t="shared" si="5"/>
        <v>1013.67</v>
      </c>
      <c r="AE34" s="262"/>
      <c r="AF34" s="263"/>
      <c r="AG34" s="251">
        <f t="shared" si="3"/>
        <v>1013.67</v>
      </c>
      <c r="AH34" s="171">
        <v>30</v>
      </c>
      <c r="AK34" s="169">
        <v>44348</v>
      </c>
      <c r="AL34" s="190" t="s">
        <v>200</v>
      </c>
      <c r="AM34" s="190">
        <v>1</v>
      </c>
      <c r="AN34" s="190" t="s">
        <v>411</v>
      </c>
      <c r="AO34" s="190" t="s">
        <v>81</v>
      </c>
      <c r="AP34" s="170">
        <v>2000</v>
      </c>
      <c r="AQ34" s="170">
        <v>0</v>
      </c>
      <c r="AR34" s="170"/>
      <c r="AS34" s="170"/>
      <c r="AT34" s="170"/>
      <c r="AU34" s="170"/>
      <c r="AY34" s="169">
        <v>43614</v>
      </c>
      <c r="AZ34" s="190" t="s">
        <v>262</v>
      </c>
      <c r="BA34" s="190">
        <v>6</v>
      </c>
      <c r="BB34" s="190" t="s">
        <v>375</v>
      </c>
      <c r="BC34" s="190" t="s">
        <v>346</v>
      </c>
      <c r="BD34" s="170">
        <v>1000</v>
      </c>
      <c r="BE34" s="170">
        <v>1981.04</v>
      </c>
    </row>
    <row r="35" spans="1:64" ht="15.6" customHeight="1" x14ac:dyDescent="0.3">
      <c r="A35" s="190" t="str">
        <f>VLOOKUP(B35,Teams!F$18:I$53,4,FALSE)</f>
        <v>LKP- 2 Legit 2 Hit</v>
      </c>
      <c r="B35" s="190" t="s">
        <v>384</v>
      </c>
      <c r="C35" s="190" t="s">
        <v>557</v>
      </c>
      <c r="D35" s="190">
        <v>1</v>
      </c>
      <c r="E35" s="190" t="s">
        <v>236</v>
      </c>
      <c r="F35" s="190" t="s">
        <v>87</v>
      </c>
      <c r="G35" s="170">
        <v>1500</v>
      </c>
      <c r="H35" s="295">
        <f t="shared" si="0"/>
        <v>1638.2</v>
      </c>
      <c r="I35" s="304"/>
      <c r="J35" s="301"/>
      <c r="K35" s="295">
        <f t="shared" si="1"/>
        <v>1638.2</v>
      </c>
      <c r="L35" s="286">
        <f t="shared" si="4"/>
        <v>31</v>
      </c>
      <c r="O35" s="169">
        <v>44703</v>
      </c>
      <c r="P35" s="190" t="s">
        <v>572</v>
      </c>
      <c r="Q35" s="190">
        <v>8</v>
      </c>
      <c r="R35" s="190" t="s">
        <v>330</v>
      </c>
      <c r="S35" s="190" t="s">
        <v>331</v>
      </c>
      <c r="T35" s="170">
        <v>1500</v>
      </c>
      <c r="U35" s="170">
        <v>1059.3499999999999</v>
      </c>
      <c r="W35" s="294"/>
      <c r="X35" s="12" t="s">
        <v>134</v>
      </c>
      <c r="Y35" s="190" t="s">
        <v>73</v>
      </c>
      <c r="Z35" s="190"/>
      <c r="AA35" s="257" t="str">
        <f t="shared" si="2"/>
        <v>Rob S Caulfield</v>
      </c>
      <c r="AB35" s="190"/>
      <c r="AC35" s="170"/>
      <c r="AD35" s="257">
        <f t="shared" si="5"/>
        <v>0</v>
      </c>
      <c r="AE35" s="264">
        <v>1000</v>
      </c>
      <c r="AF35" s="263" t="s">
        <v>433</v>
      </c>
      <c r="AG35" s="251">
        <f t="shared" si="3"/>
        <v>1000</v>
      </c>
      <c r="AH35" s="171">
        <v>31</v>
      </c>
      <c r="AK35" s="169">
        <v>44348</v>
      </c>
      <c r="AL35" s="190" t="s">
        <v>412</v>
      </c>
      <c r="AM35" s="190">
        <v>7</v>
      </c>
      <c r="AN35" s="190" t="s">
        <v>413</v>
      </c>
      <c r="AO35" s="190" t="s">
        <v>414</v>
      </c>
      <c r="AP35" s="170">
        <v>1000</v>
      </c>
      <c r="AQ35" s="170">
        <v>3467.9</v>
      </c>
      <c r="AR35" s="170"/>
      <c r="AS35" s="170"/>
      <c r="AT35" s="170"/>
      <c r="AU35" s="170"/>
      <c r="AY35" s="169">
        <v>43614</v>
      </c>
      <c r="AZ35" s="190" t="s">
        <v>376</v>
      </c>
      <c r="BA35" s="190">
        <v>5</v>
      </c>
      <c r="BB35" s="190" t="s">
        <v>377</v>
      </c>
      <c r="BC35" s="190" t="s">
        <v>378</v>
      </c>
      <c r="BD35" s="170">
        <v>1000</v>
      </c>
      <c r="BE35" s="170">
        <v>826.65</v>
      </c>
    </row>
    <row r="36" spans="1:64" ht="15.6" customHeight="1" x14ac:dyDescent="0.3">
      <c r="A36" s="190" t="str">
        <f>VLOOKUP(B36,Teams!F$18:I$53,4,FALSE)</f>
        <v>SARC- Mojo Risin</v>
      </c>
      <c r="B36" s="190" t="s">
        <v>371</v>
      </c>
      <c r="C36" s="190" t="s">
        <v>371</v>
      </c>
      <c r="D36" s="190">
        <v>6</v>
      </c>
      <c r="E36" s="190" t="s">
        <v>326</v>
      </c>
      <c r="F36" s="190" t="s">
        <v>78</v>
      </c>
      <c r="G36" s="170">
        <v>1500</v>
      </c>
      <c r="H36" s="295">
        <f t="shared" si="0"/>
        <v>1110.79</v>
      </c>
      <c r="I36" s="304" t="s">
        <v>598</v>
      </c>
      <c r="J36" s="301">
        <v>500</v>
      </c>
      <c r="K36" s="295">
        <f t="shared" si="1"/>
        <v>1610.79</v>
      </c>
      <c r="L36" s="286">
        <f t="shared" si="4"/>
        <v>32</v>
      </c>
      <c r="O36" s="169">
        <v>44704</v>
      </c>
      <c r="P36" s="190" t="s">
        <v>254</v>
      </c>
      <c r="Q36" s="190">
        <v>2</v>
      </c>
      <c r="R36" s="190" t="s">
        <v>573</v>
      </c>
      <c r="S36" s="190" t="s">
        <v>574</v>
      </c>
      <c r="T36" s="170">
        <v>1500</v>
      </c>
      <c r="U36" s="170">
        <v>3223.55</v>
      </c>
      <c r="W36" s="294"/>
      <c r="X36" s="12" t="s">
        <v>225</v>
      </c>
      <c r="Y36" s="190" t="s">
        <v>200</v>
      </c>
      <c r="Z36" s="190"/>
      <c r="AA36" s="257" t="str">
        <f t="shared" si="2"/>
        <v>Ryan  Oxendine</v>
      </c>
      <c r="AB36" s="190"/>
      <c r="AC36" s="170"/>
      <c r="AD36" s="257">
        <f t="shared" si="5"/>
        <v>0</v>
      </c>
      <c r="AE36" s="264">
        <v>1000</v>
      </c>
      <c r="AF36" s="263" t="s">
        <v>423</v>
      </c>
      <c r="AG36" s="251">
        <f t="shared" si="3"/>
        <v>1000</v>
      </c>
      <c r="AH36" s="171">
        <v>32</v>
      </c>
      <c r="AK36" s="169">
        <v>44349</v>
      </c>
      <c r="AL36" s="190" t="s">
        <v>374</v>
      </c>
      <c r="AM36" s="190">
        <v>7</v>
      </c>
      <c r="AN36" s="190" t="s">
        <v>243</v>
      </c>
      <c r="AO36" s="190" t="s">
        <v>244</v>
      </c>
      <c r="AP36" s="170">
        <v>1000</v>
      </c>
      <c r="AQ36" s="170">
        <v>2708.8</v>
      </c>
      <c r="AR36" s="170"/>
      <c r="AS36" s="170"/>
      <c r="AT36" s="170"/>
      <c r="AU36" s="170"/>
      <c r="AY36" s="169">
        <v>43614</v>
      </c>
      <c r="AZ36" s="190" t="s">
        <v>259</v>
      </c>
      <c r="BA36" s="190">
        <v>3</v>
      </c>
      <c r="BB36" s="190" t="s">
        <v>305</v>
      </c>
      <c r="BC36" s="190" t="s">
        <v>379</v>
      </c>
      <c r="BD36" s="170">
        <v>1000</v>
      </c>
      <c r="BE36" s="170">
        <v>586.82000000000005</v>
      </c>
    </row>
    <row r="37" spans="1:64" ht="15.6" customHeight="1" x14ac:dyDescent="0.3">
      <c r="A37" s="190" t="str">
        <f>VLOOKUP(B37,Teams!F$18:I$53,4,FALSE)</f>
        <v>GS- Overserved</v>
      </c>
      <c r="B37" s="190" t="s">
        <v>563</v>
      </c>
      <c r="C37" s="190" t="s">
        <v>563</v>
      </c>
      <c r="D37" s="190">
        <v>7</v>
      </c>
      <c r="E37" s="190" t="s">
        <v>407</v>
      </c>
      <c r="F37" s="190" t="s">
        <v>563</v>
      </c>
      <c r="G37" s="170">
        <v>2000</v>
      </c>
      <c r="H37" s="295">
        <f t="shared" si="0"/>
        <v>1533.25</v>
      </c>
      <c r="I37" s="304"/>
      <c r="J37" s="301"/>
      <c r="K37" s="295">
        <f t="shared" si="1"/>
        <v>1533.25</v>
      </c>
      <c r="L37" s="286">
        <f t="shared" si="4"/>
        <v>33</v>
      </c>
      <c r="O37" s="169">
        <v>44704</v>
      </c>
      <c r="P37" s="190" t="s">
        <v>371</v>
      </c>
      <c r="Q37" s="190">
        <v>6</v>
      </c>
      <c r="R37" s="190" t="s">
        <v>326</v>
      </c>
      <c r="S37" s="190" t="s">
        <v>78</v>
      </c>
      <c r="T37" s="170">
        <v>1500</v>
      </c>
      <c r="U37" s="170">
        <v>1110.79</v>
      </c>
      <c r="W37" s="294"/>
      <c r="AK37" s="169">
        <v>44348</v>
      </c>
      <c r="AL37" s="190" t="s">
        <v>200</v>
      </c>
      <c r="AM37" s="190">
        <v>1</v>
      </c>
      <c r="AN37" s="190" t="s">
        <v>411</v>
      </c>
      <c r="AO37" s="190" t="s">
        <v>81</v>
      </c>
      <c r="AP37" s="170">
        <v>2000</v>
      </c>
      <c r="AQ37" s="170">
        <v>0</v>
      </c>
      <c r="AY37" s="169"/>
      <c r="AZ37" s="190"/>
      <c r="BA37" s="190"/>
      <c r="BB37" s="190"/>
      <c r="BC37" s="190"/>
      <c r="BD37" s="170"/>
      <c r="BE37" s="170"/>
    </row>
    <row r="38" spans="1:64" ht="15.6" customHeight="1" x14ac:dyDescent="0.3">
      <c r="A38" s="190" t="str">
        <f>VLOOKUP(B38,Teams!F$18:I$53,4,FALSE)</f>
        <v>SARC- Raleigh Brawl</v>
      </c>
      <c r="B38" s="190" t="s">
        <v>73</v>
      </c>
      <c r="C38" s="190" t="s">
        <v>73</v>
      </c>
      <c r="D38" s="190">
        <v>1</v>
      </c>
      <c r="E38" s="190" t="s">
        <v>299</v>
      </c>
      <c r="F38" s="190" t="s">
        <v>284</v>
      </c>
      <c r="G38" s="170">
        <v>1000</v>
      </c>
      <c r="H38" s="295">
        <f t="shared" si="0"/>
        <v>511</v>
      </c>
      <c r="I38" s="304" t="s">
        <v>590</v>
      </c>
      <c r="J38" s="301">
        <v>1000</v>
      </c>
      <c r="K38" s="295">
        <f t="shared" si="1"/>
        <v>1511</v>
      </c>
      <c r="L38" s="286">
        <f t="shared" si="4"/>
        <v>34</v>
      </c>
      <c r="O38" s="169">
        <v>44723</v>
      </c>
      <c r="P38" s="190" t="s">
        <v>575</v>
      </c>
      <c r="Q38" s="190">
        <v>7</v>
      </c>
      <c r="R38" s="190" t="s">
        <v>576</v>
      </c>
      <c r="S38" s="190" t="s">
        <v>525</v>
      </c>
      <c r="T38" s="170">
        <v>1500</v>
      </c>
      <c r="U38" s="170">
        <v>3497.73</v>
      </c>
      <c r="W38" s="294"/>
      <c r="Y38" s="57"/>
      <c r="AA38" s="57"/>
      <c r="AB38" s="57"/>
      <c r="AC38" s="170"/>
      <c r="AD38" s="170"/>
      <c r="AK38" s="169">
        <v>44348</v>
      </c>
      <c r="AL38" s="190" t="s">
        <v>412</v>
      </c>
      <c r="AM38" s="190">
        <v>7</v>
      </c>
      <c r="AN38" s="190" t="s">
        <v>413</v>
      </c>
      <c r="AO38" s="190" t="s">
        <v>414</v>
      </c>
      <c r="AP38" s="170">
        <v>1000</v>
      </c>
      <c r="AQ38" s="170">
        <v>2831.35</v>
      </c>
    </row>
    <row r="39" spans="1:64" ht="15.6" customHeight="1" x14ac:dyDescent="0.3">
      <c r="A39" s="190" t="str">
        <f>VLOOKUP(B39,Teams!F$18:I$53,4,FALSE)</f>
        <v>SARC- Unprotected Sets</v>
      </c>
      <c r="B39" s="190" t="s">
        <v>200</v>
      </c>
      <c r="C39" s="190" t="s">
        <v>200</v>
      </c>
      <c r="D39" s="190">
        <v>1</v>
      </c>
      <c r="E39" s="190" t="s">
        <v>411</v>
      </c>
      <c r="F39" s="190" t="s">
        <v>81</v>
      </c>
      <c r="G39" s="170">
        <v>2500</v>
      </c>
      <c r="H39" s="295">
        <f t="shared" si="0"/>
        <v>455.5</v>
      </c>
      <c r="I39" s="304" t="s">
        <v>595</v>
      </c>
      <c r="J39" s="301">
        <v>940</v>
      </c>
      <c r="K39" s="295">
        <f t="shared" si="1"/>
        <v>1395.5</v>
      </c>
      <c r="L39" s="286">
        <f t="shared" si="4"/>
        <v>35</v>
      </c>
      <c r="O39" s="169">
        <v>44724</v>
      </c>
      <c r="P39" s="190" t="s">
        <v>516</v>
      </c>
      <c r="Q39" s="190">
        <v>3</v>
      </c>
      <c r="R39" s="190" t="s">
        <v>577</v>
      </c>
      <c r="S39" s="190" t="s">
        <v>518</v>
      </c>
      <c r="T39" s="170">
        <v>1500</v>
      </c>
      <c r="U39" s="170">
        <v>2048.75</v>
      </c>
      <c r="W39" s="294"/>
      <c r="AK39" s="169">
        <v>44349</v>
      </c>
      <c r="AL39" s="190" t="s">
        <v>374</v>
      </c>
      <c r="AM39" s="190">
        <v>7</v>
      </c>
      <c r="AN39" s="190" t="s">
        <v>243</v>
      </c>
      <c r="AO39" s="190" t="s">
        <v>244</v>
      </c>
      <c r="AP39" s="170">
        <v>1000</v>
      </c>
      <c r="AQ39" s="170">
        <v>2633.25</v>
      </c>
      <c r="AR39" s="170"/>
      <c r="AS39" s="170"/>
      <c r="AT39" s="170"/>
      <c r="AU39" s="170"/>
      <c r="AY39" s="169"/>
      <c r="AZ39" s="190"/>
      <c r="BA39" s="190"/>
      <c r="BB39" s="190"/>
      <c r="BC39" s="190"/>
      <c r="BD39" s="170"/>
      <c r="BE39" s="170"/>
    </row>
    <row r="40" spans="1:64" ht="15.6" customHeight="1" x14ac:dyDescent="0.3">
      <c r="A40" s="190" t="str">
        <f>VLOOKUP(B40,Teams!F$18:I$53,4,FALSE)</f>
        <v>LKP- Will Play for Sets</v>
      </c>
      <c r="B40" s="190" t="s">
        <v>85</v>
      </c>
      <c r="C40" s="190" t="s">
        <v>85</v>
      </c>
      <c r="D40" s="190">
        <v>2</v>
      </c>
      <c r="E40" s="190" t="s">
        <v>250</v>
      </c>
      <c r="F40" s="190" t="s">
        <v>84</v>
      </c>
      <c r="G40" s="170">
        <v>1000</v>
      </c>
      <c r="H40" s="295">
        <f t="shared" si="0"/>
        <v>642.37</v>
      </c>
      <c r="I40" s="304"/>
      <c r="J40" s="301"/>
      <c r="K40" s="295">
        <f t="shared" si="1"/>
        <v>642.37</v>
      </c>
      <c r="L40" s="286">
        <f t="shared" si="4"/>
        <v>36</v>
      </c>
      <c r="O40" s="169">
        <v>44728</v>
      </c>
      <c r="P40" s="190" t="s">
        <v>578</v>
      </c>
      <c r="Q40" s="190">
        <v>13</v>
      </c>
      <c r="R40" s="190" t="s">
        <v>579</v>
      </c>
      <c r="S40" s="190" t="s">
        <v>526</v>
      </c>
      <c r="T40" s="170">
        <v>5000</v>
      </c>
      <c r="U40" s="170">
        <v>7738.22</v>
      </c>
      <c r="W40" s="294"/>
    </row>
    <row r="41" spans="1:64" x14ac:dyDescent="0.3">
      <c r="O41" s="169">
        <v>44728</v>
      </c>
      <c r="P41" s="190" t="s">
        <v>547</v>
      </c>
      <c r="Q41" s="190">
        <v>3</v>
      </c>
      <c r="R41" s="190" t="s">
        <v>580</v>
      </c>
      <c r="S41" s="190" t="s">
        <v>511</v>
      </c>
      <c r="T41" s="170">
        <v>3000</v>
      </c>
      <c r="U41" s="170">
        <v>4401.3999999999996</v>
      </c>
      <c r="W41" s="294"/>
    </row>
    <row r="42" spans="1:64" x14ac:dyDescent="0.3">
      <c r="N42" s="192"/>
      <c r="W42" s="294"/>
    </row>
    <row r="43" spans="1:64" x14ac:dyDescent="0.3">
      <c r="N43" s="192"/>
      <c r="W43" s="294"/>
    </row>
    <row r="44" spans="1:64" x14ac:dyDescent="0.3">
      <c r="N44" s="192"/>
      <c r="W44" s="294"/>
    </row>
    <row r="45" spans="1:64" x14ac:dyDescent="0.3">
      <c r="N45" s="192"/>
    </row>
  </sheetData>
  <sortState xmlns:xlrd2="http://schemas.microsoft.com/office/spreadsheetml/2017/richdata2" ref="A5:K40">
    <sortCondition descending="1" ref="K5:K40"/>
  </sortState>
  <pageMargins left="0.2" right="0.2" top="0.25" bottom="0.25" header="0.3" footer="0.3"/>
  <pageSetup scale="9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2DB82-E022-464A-ABF0-E7632554B33E}">
  <sheetPr codeName="Sheet13">
    <tabColor theme="6"/>
  </sheetPr>
  <dimension ref="A1:D37"/>
  <sheetViews>
    <sheetView workbookViewId="0">
      <selection activeCell="C22" sqref="C22"/>
    </sheetView>
  </sheetViews>
  <sheetFormatPr defaultRowHeight="14.4" x14ac:dyDescent="0.3"/>
  <cols>
    <col min="1" max="1" width="18.5546875" style="190" customWidth="1"/>
    <col min="2" max="2" width="13.33203125" customWidth="1"/>
    <col min="3" max="3" width="39.33203125" customWidth="1"/>
    <col min="4" max="4" width="11.44140625" customWidth="1"/>
  </cols>
  <sheetData>
    <row r="1" spans="1:4" s="190" customFormat="1" ht="34.799999999999997" customHeight="1" x14ac:dyDescent="0.3">
      <c r="A1" s="190" t="s">
        <v>612</v>
      </c>
      <c r="B1" s="4" t="s">
        <v>603</v>
      </c>
      <c r="C1" s="4" t="s">
        <v>613</v>
      </c>
      <c r="D1" s="300" t="s">
        <v>611</v>
      </c>
    </row>
    <row r="2" spans="1:4" x14ac:dyDescent="0.3">
      <c r="B2" s="198">
        <v>95</v>
      </c>
      <c r="C2" s="175" t="s">
        <v>124</v>
      </c>
      <c r="D2" s="314">
        <f t="shared" ref="D2:D35" si="0">MATCH(B2,B$2:B$37,0)</f>
        <v>1</v>
      </c>
    </row>
    <row r="3" spans="1:4" x14ac:dyDescent="0.3">
      <c r="B3" s="198">
        <v>94</v>
      </c>
      <c r="C3" s="175" t="s">
        <v>349</v>
      </c>
      <c r="D3" s="314">
        <f t="shared" si="0"/>
        <v>2</v>
      </c>
    </row>
    <row r="4" spans="1:4" x14ac:dyDescent="0.3">
      <c r="B4" s="198">
        <v>77.5</v>
      </c>
      <c r="C4" s="197" t="s">
        <v>351</v>
      </c>
      <c r="D4" s="314">
        <f t="shared" si="0"/>
        <v>3</v>
      </c>
    </row>
    <row r="5" spans="1:4" x14ac:dyDescent="0.3">
      <c r="B5" s="198">
        <v>76</v>
      </c>
      <c r="C5" s="197" t="s">
        <v>140</v>
      </c>
      <c r="D5" s="314">
        <f t="shared" si="0"/>
        <v>4</v>
      </c>
    </row>
    <row r="6" spans="1:4" x14ac:dyDescent="0.3">
      <c r="B6" s="198">
        <v>63</v>
      </c>
      <c r="C6" s="203" t="s">
        <v>350</v>
      </c>
      <c r="D6" s="314">
        <f t="shared" si="0"/>
        <v>5</v>
      </c>
    </row>
    <row r="7" spans="1:4" x14ac:dyDescent="0.3">
      <c r="B7" s="198">
        <v>48</v>
      </c>
      <c r="C7" s="175" t="s">
        <v>135</v>
      </c>
      <c r="D7" s="314">
        <f t="shared" si="0"/>
        <v>6</v>
      </c>
    </row>
    <row r="8" spans="1:4" x14ac:dyDescent="0.3">
      <c r="B8" s="198">
        <v>46</v>
      </c>
      <c r="C8" s="201" t="s">
        <v>125</v>
      </c>
      <c r="D8" s="314">
        <f t="shared" si="0"/>
        <v>7</v>
      </c>
    </row>
    <row r="9" spans="1:4" x14ac:dyDescent="0.3">
      <c r="B9" s="198">
        <v>46</v>
      </c>
      <c r="C9" s="197" t="s">
        <v>227</v>
      </c>
      <c r="D9" s="314">
        <f t="shared" si="0"/>
        <v>7</v>
      </c>
    </row>
    <row r="10" spans="1:4" x14ac:dyDescent="0.3">
      <c r="B10" s="198">
        <v>43</v>
      </c>
      <c r="C10" s="203" t="s">
        <v>129</v>
      </c>
      <c r="D10" s="314">
        <f t="shared" si="0"/>
        <v>9</v>
      </c>
    </row>
    <row r="11" spans="1:4" x14ac:dyDescent="0.3">
      <c r="B11" s="198">
        <v>40</v>
      </c>
      <c r="C11" s="203" t="s">
        <v>131</v>
      </c>
      <c r="D11" s="314">
        <f t="shared" si="0"/>
        <v>10</v>
      </c>
    </row>
    <row r="12" spans="1:4" x14ac:dyDescent="0.3">
      <c r="B12" s="198">
        <v>36.5</v>
      </c>
      <c r="C12" s="201" t="s">
        <v>133</v>
      </c>
      <c r="D12" s="314">
        <f t="shared" si="0"/>
        <v>11</v>
      </c>
    </row>
    <row r="13" spans="1:4" x14ac:dyDescent="0.3">
      <c r="B13" s="198">
        <v>34</v>
      </c>
      <c r="C13" s="175" t="s">
        <v>144</v>
      </c>
      <c r="D13" s="314">
        <f t="shared" si="0"/>
        <v>12</v>
      </c>
    </row>
    <row r="14" spans="1:4" x14ac:dyDescent="0.3">
      <c r="B14" s="198">
        <v>33</v>
      </c>
      <c r="C14" s="197" t="s">
        <v>128</v>
      </c>
      <c r="D14" s="314">
        <f t="shared" si="0"/>
        <v>13</v>
      </c>
    </row>
    <row r="15" spans="1:4" x14ac:dyDescent="0.3">
      <c r="B15" s="198">
        <v>32</v>
      </c>
      <c r="C15" s="175" t="s">
        <v>137</v>
      </c>
      <c r="D15" s="314">
        <f t="shared" si="0"/>
        <v>14</v>
      </c>
    </row>
    <row r="16" spans="1:4" x14ac:dyDescent="0.3">
      <c r="B16" s="198">
        <v>30.5</v>
      </c>
      <c r="C16" s="203" t="s">
        <v>134</v>
      </c>
      <c r="D16" s="314">
        <f t="shared" si="0"/>
        <v>15</v>
      </c>
    </row>
    <row r="17" spans="2:4" x14ac:dyDescent="0.3">
      <c r="B17" s="198">
        <v>29</v>
      </c>
      <c r="C17" s="197" t="s">
        <v>130</v>
      </c>
      <c r="D17" s="314">
        <f t="shared" si="0"/>
        <v>16</v>
      </c>
    </row>
    <row r="18" spans="2:4" x14ac:dyDescent="0.3">
      <c r="B18" s="198">
        <v>26</v>
      </c>
      <c r="C18" s="203" t="s">
        <v>522</v>
      </c>
      <c r="D18" s="314">
        <f t="shared" si="0"/>
        <v>17</v>
      </c>
    </row>
    <row r="19" spans="2:4" x14ac:dyDescent="0.3">
      <c r="B19" s="198">
        <v>22.5</v>
      </c>
      <c r="C19" s="201" t="s">
        <v>514</v>
      </c>
      <c r="D19" s="314">
        <f t="shared" si="0"/>
        <v>18</v>
      </c>
    </row>
    <row r="20" spans="2:4" x14ac:dyDescent="0.3">
      <c r="B20" s="198">
        <v>22</v>
      </c>
      <c r="C20" s="197" t="s">
        <v>521</v>
      </c>
      <c r="D20" s="314">
        <f t="shared" si="0"/>
        <v>19</v>
      </c>
    </row>
    <row r="21" spans="2:4" x14ac:dyDescent="0.3">
      <c r="B21" s="198">
        <v>22</v>
      </c>
      <c r="C21" s="175" t="s">
        <v>215</v>
      </c>
      <c r="D21" s="314">
        <f t="shared" si="0"/>
        <v>19</v>
      </c>
    </row>
    <row r="22" spans="2:4" x14ac:dyDescent="0.3">
      <c r="B22" s="198">
        <v>22</v>
      </c>
      <c r="C22" s="204" t="s">
        <v>136</v>
      </c>
      <c r="D22" s="314">
        <f t="shared" si="0"/>
        <v>19</v>
      </c>
    </row>
    <row r="23" spans="2:4" x14ac:dyDescent="0.3">
      <c r="B23" s="198">
        <v>21</v>
      </c>
      <c r="C23" s="201" t="s">
        <v>517</v>
      </c>
      <c r="D23" s="314">
        <f t="shared" si="0"/>
        <v>22</v>
      </c>
    </row>
    <row r="24" spans="2:4" x14ac:dyDescent="0.3">
      <c r="B24" s="198">
        <v>20.5</v>
      </c>
      <c r="C24" s="201" t="s">
        <v>382</v>
      </c>
      <c r="D24" s="314">
        <f t="shared" si="0"/>
        <v>23</v>
      </c>
    </row>
    <row r="25" spans="2:4" x14ac:dyDescent="0.3">
      <c r="B25" s="198">
        <v>19</v>
      </c>
      <c r="C25" s="201" t="s">
        <v>142</v>
      </c>
      <c r="D25" s="314">
        <f t="shared" si="0"/>
        <v>24</v>
      </c>
    </row>
    <row r="26" spans="2:4" x14ac:dyDescent="0.3">
      <c r="B26" s="198">
        <v>16</v>
      </c>
      <c r="C26" s="197" t="s">
        <v>122</v>
      </c>
      <c r="D26" s="314">
        <f t="shared" si="0"/>
        <v>25</v>
      </c>
    </row>
    <row r="27" spans="2:4" x14ac:dyDescent="0.3">
      <c r="B27" s="198">
        <v>15</v>
      </c>
      <c r="C27" s="175" t="s">
        <v>145</v>
      </c>
      <c r="D27" s="314">
        <f t="shared" si="0"/>
        <v>26</v>
      </c>
    </row>
    <row r="28" spans="2:4" x14ac:dyDescent="0.3">
      <c r="B28" s="198">
        <v>14</v>
      </c>
      <c r="C28" s="175" t="s">
        <v>212</v>
      </c>
      <c r="D28" s="314">
        <f t="shared" si="0"/>
        <v>27</v>
      </c>
    </row>
    <row r="29" spans="2:4" x14ac:dyDescent="0.3">
      <c r="B29" s="198">
        <v>14</v>
      </c>
      <c r="C29" s="197" t="s">
        <v>226</v>
      </c>
      <c r="D29" s="314">
        <f t="shared" si="0"/>
        <v>27</v>
      </c>
    </row>
    <row r="30" spans="2:4" x14ac:dyDescent="0.3">
      <c r="B30" s="198">
        <v>12</v>
      </c>
      <c r="C30" s="204" t="s">
        <v>207</v>
      </c>
      <c r="D30" s="314">
        <f t="shared" si="0"/>
        <v>29</v>
      </c>
    </row>
    <row r="31" spans="2:4" x14ac:dyDescent="0.3">
      <c r="B31" s="198">
        <v>11</v>
      </c>
      <c r="C31" s="175" t="s">
        <v>553</v>
      </c>
      <c r="D31" s="314">
        <f t="shared" si="0"/>
        <v>30</v>
      </c>
    </row>
    <row r="32" spans="2:4" x14ac:dyDescent="0.3">
      <c r="B32" s="198">
        <v>10</v>
      </c>
      <c r="C32" s="201" t="s">
        <v>138</v>
      </c>
      <c r="D32" s="314">
        <f t="shared" si="0"/>
        <v>31</v>
      </c>
    </row>
    <row r="33" spans="2:4" x14ac:dyDescent="0.3">
      <c r="B33" s="198">
        <v>10</v>
      </c>
      <c r="C33" s="201" t="s">
        <v>132</v>
      </c>
      <c r="D33" s="314">
        <f t="shared" si="0"/>
        <v>31</v>
      </c>
    </row>
    <row r="34" spans="2:4" x14ac:dyDescent="0.3">
      <c r="B34" s="198">
        <v>9</v>
      </c>
      <c r="C34" s="203" t="s">
        <v>523</v>
      </c>
      <c r="D34" s="314">
        <f t="shared" si="0"/>
        <v>33</v>
      </c>
    </row>
    <row r="35" spans="2:4" x14ac:dyDescent="0.3">
      <c r="B35" s="198">
        <v>8</v>
      </c>
      <c r="C35" s="203" t="s">
        <v>141</v>
      </c>
      <c r="D35" s="314">
        <f t="shared" si="0"/>
        <v>34</v>
      </c>
    </row>
    <row r="36" spans="2:4" x14ac:dyDescent="0.3">
      <c r="B36" s="198">
        <v>0</v>
      </c>
      <c r="C36" s="203" t="s">
        <v>548</v>
      </c>
      <c r="D36" s="314">
        <f>MATCH(B36,B$2:B$37,0)</f>
        <v>35</v>
      </c>
    </row>
    <row r="37" spans="2:4" x14ac:dyDescent="0.3">
      <c r="B37" s="198">
        <v>0</v>
      </c>
      <c r="C37" s="175" t="s">
        <v>225</v>
      </c>
      <c r="D37" s="314">
        <f>MATCH(B37,B$2:B$37,0)</f>
        <v>35</v>
      </c>
    </row>
  </sheetData>
  <sortState xmlns:xlrd2="http://schemas.microsoft.com/office/spreadsheetml/2017/richdata2" ref="B2:C37">
    <sortCondition descending="1" ref="B2:B37"/>
  </sortState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BI103"/>
  <sheetViews>
    <sheetView zoomScale="98" zoomScaleNormal="98" workbookViewId="0">
      <selection activeCell="J12" sqref="J12"/>
    </sheetView>
  </sheetViews>
  <sheetFormatPr defaultRowHeight="21" customHeight="1" x14ac:dyDescent="0.3"/>
  <cols>
    <col min="1" max="1" width="6.44140625" customWidth="1"/>
    <col min="2" max="2" width="6.44140625" style="57" customWidth="1"/>
    <col min="3" max="3" width="17.33203125" customWidth="1"/>
    <col min="4" max="4" width="16.109375" customWidth="1"/>
    <col min="5" max="5" width="9" customWidth="1"/>
    <col min="6" max="6" width="23.21875" customWidth="1"/>
    <col min="7" max="7" width="6.6640625" customWidth="1"/>
    <col min="8" max="8" width="12.5546875" style="58" customWidth="1"/>
    <col min="9" max="9" width="30.21875" style="12" customWidth="1"/>
    <col min="10" max="10" width="26.44140625" customWidth="1"/>
    <col min="11" max="11" width="4.109375" customWidth="1"/>
    <col min="12" max="12" width="18.6640625" customWidth="1"/>
    <col min="13" max="13" width="5.21875" customWidth="1"/>
    <col min="14" max="18" width="18.77734375" customWidth="1"/>
    <col min="19" max="20" width="5.33203125" customWidth="1"/>
    <col min="21" max="22" width="16.6640625" customWidth="1"/>
    <col min="23" max="25" width="16.6640625" style="190" customWidth="1"/>
    <col min="26" max="26" width="10.44140625" style="190" customWidth="1"/>
    <col min="27" max="27" width="26.44140625" style="190" customWidth="1"/>
    <col min="28" max="28" width="8" style="190" customWidth="1"/>
    <col min="29" max="29" width="27.77734375" customWidth="1"/>
    <col min="30" max="32" width="6.5546875" customWidth="1"/>
    <col min="33" max="34" width="19.109375" customWidth="1"/>
    <col min="35" max="35" width="6.88671875" customWidth="1"/>
    <col min="36" max="36" width="26.77734375" customWidth="1"/>
    <col min="37" max="38" width="19.109375" customWidth="1"/>
    <col min="39" max="40" width="8.88671875" customWidth="1"/>
    <col min="41" max="41" width="12.21875" customWidth="1"/>
    <col min="42" max="42" width="14.6640625" customWidth="1"/>
    <col min="45" max="46" width="15" customWidth="1"/>
    <col min="47" max="47" width="16.77734375" customWidth="1"/>
    <col min="48" max="48" width="15" customWidth="1"/>
    <col min="49" max="49" width="13.6640625" style="190" customWidth="1"/>
    <col min="50" max="50" width="3.88671875" style="190" customWidth="1"/>
    <col min="51" max="51" width="8.44140625" customWidth="1"/>
    <col min="52" max="52" width="13.44140625" customWidth="1"/>
    <col min="53" max="53" width="17.109375" customWidth="1"/>
    <col min="54" max="56" width="13.44140625" customWidth="1"/>
    <col min="57" max="57" width="22.88671875" customWidth="1"/>
    <col min="58" max="58" width="15.33203125" customWidth="1"/>
    <col min="61" max="61" width="26" customWidth="1"/>
    <col min="62" max="62" width="11" customWidth="1"/>
    <col min="63" max="63" width="11.5546875" customWidth="1"/>
  </cols>
  <sheetData>
    <row r="1" spans="1:39" ht="3" customHeight="1" x14ac:dyDescent="0.3">
      <c r="AD1" s="65"/>
      <c r="AE1" s="65"/>
      <c r="AF1" s="65"/>
      <c r="AG1" s="65"/>
      <c r="AH1" s="65"/>
      <c r="AI1" s="65"/>
      <c r="AJ1" s="65"/>
      <c r="AK1" s="65"/>
      <c r="AL1" s="65"/>
      <c r="AM1" s="65"/>
    </row>
    <row r="2" spans="1:39" ht="10.8" customHeight="1" x14ac:dyDescent="0.3">
      <c r="J2" s="4" t="s">
        <v>604</v>
      </c>
      <c r="AD2" s="65"/>
      <c r="AE2" s="65"/>
      <c r="AF2" s="65"/>
      <c r="AG2" s="65"/>
      <c r="AH2" s="65"/>
      <c r="AI2" s="65"/>
      <c r="AJ2" s="65"/>
      <c r="AK2" s="65"/>
      <c r="AL2" s="65"/>
      <c r="AM2" s="65"/>
    </row>
    <row r="3" spans="1:39" ht="10.199999999999999" customHeight="1" x14ac:dyDescent="0.3">
      <c r="J3" t="s">
        <v>605</v>
      </c>
      <c r="AD3" s="65"/>
      <c r="AE3" s="65"/>
      <c r="AF3" s="65"/>
      <c r="AG3" s="65"/>
      <c r="AH3" s="65"/>
      <c r="AI3" s="65"/>
      <c r="AJ3" s="65"/>
      <c r="AK3" s="65"/>
      <c r="AL3" s="65"/>
      <c r="AM3" s="65"/>
    </row>
    <row r="4" spans="1:39" ht="13.2" customHeight="1" x14ac:dyDescent="0.3">
      <c r="A4" s="64"/>
      <c r="B4" s="64"/>
      <c r="C4" s="64"/>
      <c r="D4" s="64"/>
      <c r="E4" s="64"/>
      <c r="F4" s="64"/>
      <c r="J4" t="s">
        <v>606</v>
      </c>
      <c r="AD4" s="65"/>
      <c r="AE4" s="65"/>
      <c r="AF4" s="65"/>
      <c r="AG4" s="65"/>
      <c r="AH4" s="65"/>
      <c r="AI4" s="65"/>
      <c r="AJ4" s="65"/>
      <c r="AK4" s="65"/>
      <c r="AL4" s="65"/>
      <c r="AM4" s="65"/>
    </row>
    <row r="5" spans="1:39" ht="10.199999999999999" customHeight="1" x14ac:dyDescent="0.3">
      <c r="A5" s="64"/>
      <c r="B5" s="64"/>
      <c r="C5" s="226"/>
      <c r="D5" s="226"/>
      <c r="E5" s="226"/>
      <c r="F5" s="226"/>
      <c r="J5" t="s">
        <v>607</v>
      </c>
      <c r="AD5" s="65"/>
      <c r="AE5" s="65"/>
      <c r="AF5" s="65"/>
      <c r="AG5" s="65"/>
      <c r="AH5" s="65"/>
      <c r="AI5" s="65"/>
      <c r="AJ5" s="65"/>
      <c r="AK5" s="65"/>
      <c r="AL5" s="65"/>
      <c r="AM5" s="65"/>
    </row>
    <row r="6" spans="1:39" ht="12.6" customHeight="1" x14ac:dyDescent="0.3">
      <c r="A6" s="64"/>
      <c r="B6" s="64"/>
      <c r="C6" s="63"/>
      <c r="D6" s="63"/>
      <c r="E6" s="63"/>
      <c r="F6" s="63"/>
      <c r="J6" t="s">
        <v>608</v>
      </c>
      <c r="AD6" s="65"/>
      <c r="AE6" s="65"/>
      <c r="AF6" s="65"/>
      <c r="AG6" s="65"/>
      <c r="AH6" s="65"/>
      <c r="AI6" s="65"/>
      <c r="AJ6" s="65"/>
      <c r="AK6" s="65"/>
      <c r="AL6" s="65"/>
      <c r="AM6" s="65"/>
    </row>
    <row r="7" spans="1:39" ht="1.8" customHeight="1" x14ac:dyDescent="0.3">
      <c r="A7" s="64"/>
      <c r="B7" s="64"/>
      <c r="C7" s="63"/>
      <c r="D7" s="63"/>
      <c r="E7" s="63"/>
      <c r="F7" s="63"/>
      <c r="AD7" s="65"/>
      <c r="AE7" s="65"/>
      <c r="AF7" s="65"/>
      <c r="AG7" s="65"/>
      <c r="AH7" s="65"/>
      <c r="AI7" s="65"/>
      <c r="AJ7" s="65"/>
      <c r="AK7" s="65"/>
      <c r="AL7" s="65"/>
      <c r="AM7" s="65"/>
    </row>
    <row r="8" spans="1:39" ht="1.8" customHeight="1" x14ac:dyDescent="0.3">
      <c r="A8" s="64"/>
      <c r="B8" s="64"/>
      <c r="C8" s="63"/>
      <c r="D8" s="63"/>
      <c r="E8" s="63"/>
      <c r="F8" s="63"/>
      <c r="G8" s="57"/>
      <c r="AD8" s="65"/>
      <c r="AE8" s="65"/>
      <c r="AF8" s="65"/>
      <c r="AG8" s="65"/>
      <c r="AH8" s="65"/>
      <c r="AI8" s="65"/>
      <c r="AJ8" s="65"/>
      <c r="AK8" s="65"/>
      <c r="AL8" s="65"/>
      <c r="AM8" s="65"/>
    </row>
    <row r="9" spans="1:39" ht="2.4" customHeight="1" x14ac:dyDescent="0.3">
      <c r="A9" s="64"/>
      <c r="B9" s="64"/>
      <c r="C9" s="63"/>
      <c r="D9" s="63"/>
      <c r="E9" s="63"/>
      <c r="F9" s="63"/>
      <c r="U9" s="57"/>
      <c r="AD9" s="65"/>
      <c r="AE9" s="65"/>
      <c r="AF9" s="65"/>
      <c r="AG9" s="65"/>
      <c r="AH9" s="65"/>
      <c r="AI9" s="65"/>
      <c r="AJ9" s="65"/>
      <c r="AK9" s="65"/>
      <c r="AL9" s="65"/>
      <c r="AM9" s="65"/>
    </row>
    <row r="10" spans="1:39" ht="2.4" customHeight="1" x14ac:dyDescent="0.3">
      <c r="A10" s="64"/>
      <c r="B10" s="64"/>
      <c r="C10" s="63"/>
      <c r="D10" s="63"/>
      <c r="E10" s="63"/>
      <c r="F10" s="63"/>
      <c r="U10" s="57"/>
      <c r="AD10" s="65"/>
      <c r="AE10" s="65"/>
      <c r="AF10" s="65"/>
      <c r="AG10" s="65"/>
      <c r="AH10" s="65"/>
      <c r="AI10" s="65"/>
      <c r="AJ10" s="65"/>
      <c r="AK10" s="65"/>
      <c r="AL10" s="65"/>
      <c r="AM10" s="65"/>
    </row>
    <row r="11" spans="1:39" ht="2.4" customHeight="1" x14ac:dyDescent="0.3">
      <c r="A11" s="64"/>
      <c r="B11" s="64"/>
      <c r="C11" s="63"/>
      <c r="D11" s="63"/>
      <c r="E11" s="63"/>
      <c r="F11" s="63"/>
      <c r="AD11" s="65"/>
      <c r="AE11" s="65"/>
      <c r="AF11" s="65"/>
      <c r="AG11" s="65"/>
      <c r="AH11" s="65"/>
      <c r="AI11" s="65"/>
      <c r="AJ11" s="65"/>
      <c r="AK11" s="65"/>
      <c r="AL11" s="65"/>
      <c r="AM11" s="65"/>
    </row>
    <row r="12" spans="1:39" ht="2.4" customHeight="1" x14ac:dyDescent="0.3">
      <c r="A12" s="64"/>
      <c r="B12" s="64"/>
      <c r="C12" s="63"/>
      <c r="D12" s="63"/>
      <c r="E12" s="63"/>
      <c r="F12" s="63"/>
      <c r="AD12" s="65"/>
      <c r="AE12" s="65"/>
      <c r="AF12" s="65"/>
      <c r="AG12" s="65"/>
      <c r="AH12" s="65"/>
      <c r="AI12" s="65"/>
      <c r="AJ12" s="65"/>
      <c r="AK12" s="65"/>
      <c r="AL12" s="65"/>
      <c r="AM12" s="65"/>
    </row>
    <row r="13" spans="1:39" ht="2.4" customHeight="1" x14ac:dyDescent="0.3">
      <c r="A13" s="64"/>
      <c r="B13" s="64"/>
      <c r="C13" s="63"/>
      <c r="D13" s="63"/>
      <c r="E13" s="63"/>
      <c r="F13" s="63"/>
      <c r="G13" s="57"/>
      <c r="AD13" s="65"/>
      <c r="AE13" s="65"/>
      <c r="AF13" s="65"/>
      <c r="AG13" s="65"/>
      <c r="AH13" s="65"/>
      <c r="AI13" s="65"/>
      <c r="AJ13" s="65"/>
      <c r="AK13" s="65"/>
      <c r="AL13" s="65"/>
      <c r="AM13" s="65"/>
    </row>
    <row r="14" spans="1:39" ht="2.4" customHeight="1" x14ac:dyDescent="0.3">
      <c r="A14" s="64"/>
      <c r="B14" s="64"/>
      <c r="C14" s="63"/>
      <c r="D14" s="63"/>
      <c r="E14" s="63"/>
      <c r="F14" s="63"/>
      <c r="AD14" s="65"/>
      <c r="AE14" s="65"/>
      <c r="AF14" s="65"/>
      <c r="AG14" s="65"/>
      <c r="AH14" s="65"/>
      <c r="AI14" s="65"/>
      <c r="AJ14" s="65"/>
      <c r="AK14" s="65"/>
      <c r="AL14" s="65"/>
      <c r="AM14" s="65"/>
    </row>
    <row r="15" spans="1:39" ht="21" customHeight="1" x14ac:dyDescent="0.4">
      <c r="A15" s="191"/>
      <c r="H15" s="284" t="s">
        <v>509</v>
      </c>
      <c r="I15" s="284"/>
      <c r="AB15" s="65"/>
      <c r="AC15" s="65"/>
      <c r="AD15" s="65"/>
      <c r="AE15" s="65"/>
      <c r="AF15" s="65"/>
      <c r="AG15" s="65"/>
      <c r="AH15" s="65"/>
      <c r="AI15" s="65"/>
      <c r="AJ15" s="65"/>
      <c r="AK15" s="65"/>
      <c r="AL15" s="65"/>
      <c r="AM15" s="65"/>
    </row>
    <row r="16" spans="1:39" ht="13.5" customHeight="1" x14ac:dyDescent="0.3">
      <c r="A16">
        <v>1</v>
      </c>
      <c r="B16" s="57">
        <v>2</v>
      </c>
      <c r="C16" s="190">
        <v>3</v>
      </c>
      <c r="D16" s="190">
        <v>4</v>
      </c>
      <c r="E16" s="190">
        <v>5</v>
      </c>
      <c r="F16" s="190">
        <v>6</v>
      </c>
      <c r="G16" s="190">
        <v>7</v>
      </c>
      <c r="H16" s="190">
        <v>8</v>
      </c>
      <c r="I16" s="190">
        <v>9</v>
      </c>
      <c r="J16" s="190">
        <v>10</v>
      </c>
      <c r="K16" s="190">
        <v>11</v>
      </c>
      <c r="L16" s="190">
        <v>12</v>
      </c>
      <c r="M16" s="190">
        <v>13</v>
      </c>
      <c r="N16" s="190">
        <v>14</v>
      </c>
      <c r="O16" s="190">
        <v>15</v>
      </c>
      <c r="P16" s="190">
        <v>16</v>
      </c>
      <c r="Q16" s="190">
        <v>17</v>
      </c>
      <c r="R16" s="190">
        <v>18</v>
      </c>
      <c r="S16" s="190">
        <v>19</v>
      </c>
      <c r="T16" s="190">
        <v>20</v>
      </c>
      <c r="AB16" s="65"/>
      <c r="AC16" s="65"/>
      <c r="AD16" s="65"/>
      <c r="AE16" s="65"/>
      <c r="AF16" s="65"/>
      <c r="AG16" s="65"/>
      <c r="AH16" s="65"/>
      <c r="AI16" s="65"/>
      <c r="AJ16" s="65"/>
      <c r="AK16" s="65"/>
      <c r="AL16" s="65"/>
      <c r="AM16" s="65"/>
    </row>
    <row r="17" spans="1:61" ht="61.5" customHeight="1" x14ac:dyDescent="0.4">
      <c r="A17" s="56" t="s">
        <v>117</v>
      </c>
      <c r="B17" s="56" t="s">
        <v>292</v>
      </c>
      <c r="C17" s="60" t="s">
        <v>63</v>
      </c>
      <c r="D17" s="60" t="s">
        <v>64</v>
      </c>
      <c r="E17" s="61"/>
      <c r="F17" s="60" t="s">
        <v>25</v>
      </c>
      <c r="G17" s="62" t="s">
        <v>202</v>
      </c>
      <c r="H17" s="167" t="s">
        <v>109</v>
      </c>
      <c r="I17" s="156" t="s">
        <v>167</v>
      </c>
      <c r="J17" s="252" t="s">
        <v>530</v>
      </c>
      <c r="K17" s="190" t="s">
        <v>477</v>
      </c>
      <c r="L17" s="190"/>
      <c r="M17" s="190"/>
      <c r="N17" s="190"/>
      <c r="O17" s="190"/>
      <c r="P17" s="190"/>
      <c r="Q17" s="190"/>
      <c r="R17" s="190"/>
      <c r="S17" s="190"/>
      <c r="T17" s="190"/>
      <c r="U17" s="190"/>
      <c r="V17" s="190"/>
      <c r="AB17" s="52">
        <v>2021</v>
      </c>
      <c r="AC17" s="52" t="s">
        <v>257</v>
      </c>
      <c r="AD17" s="52"/>
      <c r="AE17" s="52"/>
      <c r="AF17" s="52"/>
      <c r="AG17" s="53"/>
      <c r="AH17" s="291"/>
      <c r="AI17" s="52" t="s">
        <v>531</v>
      </c>
      <c r="AJ17" s="53"/>
      <c r="AK17" s="253" t="s">
        <v>532</v>
      </c>
      <c r="AL17" s="65"/>
      <c r="AO17" s="252">
        <v>2022</v>
      </c>
      <c r="AP17" t="s">
        <v>477</v>
      </c>
      <c r="AR17" s="190"/>
      <c r="AS17" s="190"/>
      <c r="AT17" s="190"/>
      <c r="AU17" s="190"/>
      <c r="AV17" s="190"/>
      <c r="AY17" s="190"/>
      <c r="AZ17" s="190"/>
      <c r="BA17" s="190"/>
      <c r="BB17" s="190"/>
      <c r="BC17" s="190"/>
      <c r="BD17" s="190"/>
    </row>
    <row r="18" spans="1:61" ht="21" customHeight="1" x14ac:dyDescent="0.3">
      <c r="A18" s="58">
        <v>1</v>
      </c>
      <c r="B18" s="58">
        <v>1</v>
      </c>
      <c r="C18" s="57" t="s">
        <v>65</v>
      </c>
      <c r="D18" s="57" t="s">
        <v>56</v>
      </c>
      <c r="E18" s="58" t="s">
        <v>66</v>
      </c>
      <c r="F18" s="57" t="s">
        <v>67</v>
      </c>
      <c r="G18" s="190" t="str">
        <f>IF(COUNTIF(N$29:Y$29,I18)=1,"A",IF(COUNTIF(N$30:Y$30,I18)=1,"B",IF(COUNTIF(N$31:Y$31,I18)=1,"C",IF(COUNTIF(N$32:Y$32,I18)=1,"D",""))))</f>
        <v>D</v>
      </c>
      <c r="H18" s="12" t="s">
        <v>463</v>
      </c>
      <c r="I18" s="12" t="str">
        <f>E18&amp; "- " &amp; F18</f>
        <v>SARC- Mizfits</v>
      </c>
      <c r="J18" s="190"/>
      <c r="K18" s="190"/>
      <c r="L18" s="190"/>
      <c r="M18" s="193" t="s">
        <v>26</v>
      </c>
      <c r="N18" s="193"/>
      <c r="O18" s="193"/>
      <c r="P18" s="193"/>
      <c r="Q18" s="193"/>
      <c r="R18" s="193"/>
      <c r="S18" s="193"/>
      <c r="T18" s="193" t="s">
        <v>26</v>
      </c>
      <c r="U18" s="190"/>
      <c r="V18" s="190"/>
      <c r="AB18" s="4" t="s">
        <v>202</v>
      </c>
      <c r="AC18" s="4" t="s">
        <v>170</v>
      </c>
      <c r="AD18" s="4" t="s">
        <v>168</v>
      </c>
      <c r="AE18" s="4" t="s">
        <v>169</v>
      </c>
      <c r="AF18" s="4" t="s">
        <v>174</v>
      </c>
      <c r="AG18" s="4" t="s">
        <v>387</v>
      </c>
      <c r="AH18" s="58"/>
      <c r="AI18" s="4" t="s">
        <v>202</v>
      </c>
      <c r="AJ18" s="4" t="s">
        <v>170</v>
      </c>
      <c r="AK18" s="286" t="s">
        <v>533</v>
      </c>
      <c r="AL18" s="65"/>
      <c r="AQ18" s="190"/>
      <c r="AR18" s="193" t="s">
        <v>26</v>
      </c>
      <c r="AS18" s="193"/>
      <c r="AT18" s="193"/>
      <c r="AU18" s="193"/>
      <c r="AV18" s="193"/>
      <c r="AW18" s="193"/>
      <c r="AX18" s="193"/>
      <c r="AY18" s="193" t="s">
        <v>26</v>
      </c>
      <c r="AZ18" s="190"/>
      <c r="BA18" s="190"/>
      <c r="BB18" s="190"/>
      <c r="BC18" s="190"/>
      <c r="BD18" s="190"/>
      <c r="BI18" s="190"/>
    </row>
    <row r="19" spans="1:61" ht="21" customHeight="1" x14ac:dyDescent="0.3">
      <c r="A19" s="58">
        <v>2</v>
      </c>
      <c r="B19" s="58">
        <v>2</v>
      </c>
      <c r="C19" s="57" t="s">
        <v>114</v>
      </c>
      <c r="D19" s="57" t="s">
        <v>56</v>
      </c>
      <c r="E19" s="58" t="s">
        <v>66</v>
      </c>
      <c r="F19" s="57" t="s">
        <v>68</v>
      </c>
      <c r="G19" s="190" t="str">
        <f t="shared" ref="G19:G53" si="0">IF(COUNTIF(N$29:Y$29,I19)=1,"A",IF(COUNTIF(N$30:Y$30,I19)=1,"B",IF(COUNTIF(N$31:Y$31,I19)=1,"C",IF(COUNTIF(N$32:Y$32,I19)=1,"D",""))))</f>
        <v>A</v>
      </c>
      <c r="H19" s="12" t="s">
        <v>454</v>
      </c>
      <c r="I19" s="190" t="s">
        <v>130</v>
      </c>
      <c r="J19" s="190"/>
      <c r="K19" s="190"/>
      <c r="L19" s="190"/>
      <c r="M19" s="190"/>
      <c r="N19" s="190" t="s">
        <v>216</v>
      </c>
      <c r="O19" s="190" t="s">
        <v>216</v>
      </c>
      <c r="P19" s="190" t="s">
        <v>216</v>
      </c>
      <c r="Q19" s="190" t="s">
        <v>216</v>
      </c>
      <c r="R19" s="190"/>
      <c r="S19" s="190"/>
      <c r="T19" s="190"/>
      <c r="U19" s="190" t="s">
        <v>217</v>
      </c>
      <c r="V19" s="190" t="s">
        <v>217</v>
      </c>
      <c r="W19" s="190" t="s">
        <v>218</v>
      </c>
      <c r="X19" s="190" t="s">
        <v>218</v>
      </c>
      <c r="AB19" s="190" t="s">
        <v>7</v>
      </c>
      <c r="AC19" s="190" t="s">
        <v>140</v>
      </c>
      <c r="AD19" s="190">
        <v>10</v>
      </c>
      <c r="AE19" s="190">
        <v>1</v>
      </c>
      <c r="AF19" s="190">
        <v>87</v>
      </c>
      <c r="AG19" s="190"/>
      <c r="AH19" s="58"/>
      <c r="AI19" s="190" t="s">
        <v>7</v>
      </c>
      <c r="AJ19" s="190" t="s">
        <v>140</v>
      </c>
      <c r="AK19" s="148" t="s">
        <v>534</v>
      </c>
      <c r="AL19" s="65"/>
      <c r="AQ19" s="190"/>
      <c r="AR19" s="190"/>
      <c r="AS19" s="190" t="s">
        <v>216</v>
      </c>
      <c r="AT19" s="190" t="s">
        <v>216</v>
      </c>
      <c r="AU19" s="190" t="s">
        <v>216</v>
      </c>
      <c r="AV19" s="190" t="s">
        <v>216</v>
      </c>
      <c r="AY19" s="190"/>
      <c r="AZ19" s="190" t="s">
        <v>217</v>
      </c>
      <c r="BA19" s="190" t="s">
        <v>217</v>
      </c>
      <c r="BB19" s="190" t="s">
        <v>218</v>
      </c>
      <c r="BC19" s="190" t="s">
        <v>218</v>
      </c>
      <c r="BD19" s="190"/>
      <c r="BI19" s="190"/>
    </row>
    <row r="20" spans="1:61" ht="21" customHeight="1" x14ac:dyDescent="0.3">
      <c r="A20" s="58">
        <v>3</v>
      </c>
      <c r="B20" s="58">
        <v>3</v>
      </c>
      <c r="C20" s="192" t="s">
        <v>244</v>
      </c>
      <c r="D20" s="57" t="s">
        <v>56</v>
      </c>
      <c r="E20" s="58" t="s">
        <v>66</v>
      </c>
      <c r="F20" s="57" t="s">
        <v>69</v>
      </c>
      <c r="G20" s="190" t="str">
        <f t="shared" si="0"/>
        <v>D</v>
      </c>
      <c r="H20" s="12" t="s">
        <v>442</v>
      </c>
      <c r="I20" s="12" t="str">
        <f>E20&amp; "- " &amp; F20</f>
        <v>SARC- Sets on the Beach</v>
      </c>
      <c r="J20" s="83" t="s">
        <v>280</v>
      </c>
      <c r="K20" s="190"/>
      <c r="L20" s="193" t="s">
        <v>276</v>
      </c>
      <c r="M20" s="193" t="s">
        <v>265</v>
      </c>
      <c r="N20" s="197" t="s">
        <v>438</v>
      </c>
      <c r="O20" s="197" t="s">
        <v>449</v>
      </c>
      <c r="P20" s="197" t="s">
        <v>456</v>
      </c>
      <c r="Q20" s="197" t="s">
        <v>454</v>
      </c>
      <c r="R20" s="190"/>
      <c r="S20" s="190"/>
      <c r="T20" s="193" t="s">
        <v>269</v>
      </c>
      <c r="U20" s="197" t="s">
        <v>455</v>
      </c>
      <c r="V20" s="197" t="s">
        <v>450</v>
      </c>
      <c r="W20" s="197" t="s">
        <v>466</v>
      </c>
      <c r="X20" s="197" t="s">
        <v>465</v>
      </c>
      <c r="Z20" s="146" t="s">
        <v>172</v>
      </c>
      <c r="AB20" s="190" t="s">
        <v>7</v>
      </c>
      <c r="AC20" s="190" t="s">
        <v>226</v>
      </c>
      <c r="AD20" s="190">
        <v>10</v>
      </c>
      <c r="AE20" s="190">
        <v>1</v>
      </c>
      <c r="AF20" s="190">
        <v>66</v>
      </c>
      <c r="AG20" s="190"/>
      <c r="AH20" s="58"/>
      <c r="AI20" s="190" t="s">
        <v>7</v>
      </c>
      <c r="AJ20" s="190" t="s">
        <v>226</v>
      </c>
      <c r="AK20" s="190"/>
      <c r="AL20" s="65"/>
      <c r="AQ20" s="193" t="s">
        <v>276</v>
      </c>
      <c r="AR20" s="193" t="s">
        <v>265</v>
      </c>
      <c r="AS20" s="197" t="s">
        <v>438</v>
      </c>
      <c r="AT20" s="197" t="s">
        <v>449</v>
      </c>
      <c r="AU20" s="197" t="s">
        <v>456</v>
      </c>
      <c r="AV20" s="197" t="s">
        <v>454</v>
      </c>
      <c r="AY20" s="193" t="s">
        <v>269</v>
      </c>
      <c r="AZ20" s="197" t="s">
        <v>455</v>
      </c>
      <c r="BA20" s="197" t="s">
        <v>450</v>
      </c>
      <c r="BB20" s="197" t="s">
        <v>466</v>
      </c>
      <c r="BC20" s="197" t="s">
        <v>465</v>
      </c>
      <c r="BE20" s="146" t="s">
        <v>172</v>
      </c>
      <c r="BI20" s="190"/>
    </row>
    <row r="21" spans="1:61" ht="21" customHeight="1" x14ac:dyDescent="0.3">
      <c r="A21" s="58">
        <v>4</v>
      </c>
      <c r="B21" s="58">
        <v>4</v>
      </c>
      <c r="C21" s="57" t="s">
        <v>70</v>
      </c>
      <c r="D21" s="57" t="s">
        <v>56</v>
      </c>
      <c r="E21" s="58" t="s">
        <v>66</v>
      </c>
      <c r="F21" s="57" t="s">
        <v>71</v>
      </c>
      <c r="G21" s="190" t="str">
        <f t="shared" si="0"/>
        <v>B</v>
      </c>
      <c r="H21" s="12" t="s">
        <v>457</v>
      </c>
      <c r="I21" s="190" t="s">
        <v>132</v>
      </c>
      <c r="J21" s="150" t="s">
        <v>281</v>
      </c>
      <c r="K21" s="190"/>
      <c r="L21" s="193" t="s">
        <v>353</v>
      </c>
      <c r="M21" s="193" t="s">
        <v>267</v>
      </c>
      <c r="N21" s="201" t="s">
        <v>459</v>
      </c>
      <c r="O21" s="201" t="s">
        <v>441</v>
      </c>
      <c r="P21" s="201" t="s">
        <v>457</v>
      </c>
      <c r="Q21" s="201" t="s">
        <v>440</v>
      </c>
      <c r="R21" s="190"/>
      <c r="S21" s="190"/>
      <c r="T21" s="193" t="s">
        <v>271</v>
      </c>
      <c r="U21" s="201" t="s">
        <v>452</v>
      </c>
      <c r="V21" s="201" t="s">
        <v>451</v>
      </c>
      <c r="W21" s="201" t="s">
        <v>461</v>
      </c>
      <c r="X21" s="201" t="s">
        <v>464</v>
      </c>
      <c r="Z21" s="149" t="s">
        <v>192</v>
      </c>
      <c r="AB21" s="190" t="s">
        <v>7</v>
      </c>
      <c r="AC21" s="190" t="s">
        <v>521</v>
      </c>
      <c r="AD21" s="190">
        <v>8</v>
      </c>
      <c r="AE21" s="190">
        <v>3</v>
      </c>
      <c r="AF21" s="190">
        <v>54</v>
      </c>
      <c r="AG21" s="190" t="s">
        <v>143</v>
      </c>
      <c r="AH21" s="58"/>
      <c r="AI21" s="190" t="s">
        <v>7</v>
      </c>
      <c r="AJ21" s="190" t="s">
        <v>143</v>
      </c>
      <c r="AK21" s="190"/>
      <c r="AL21" s="65"/>
      <c r="AQ21" s="193" t="s">
        <v>353</v>
      </c>
      <c r="AR21" s="193" t="s">
        <v>267</v>
      </c>
      <c r="AS21" s="201" t="s">
        <v>459</v>
      </c>
      <c r="AT21" s="201" t="s">
        <v>441</v>
      </c>
      <c r="AU21" s="201" t="s">
        <v>457</v>
      </c>
      <c r="AV21" s="201" t="s">
        <v>440</v>
      </c>
      <c r="AY21" s="193" t="s">
        <v>271</v>
      </c>
      <c r="AZ21" s="201" t="s">
        <v>452</v>
      </c>
      <c r="BA21" s="201" t="s">
        <v>451</v>
      </c>
      <c r="BB21" s="201" t="s">
        <v>461</v>
      </c>
      <c r="BC21" s="201" t="s">
        <v>464</v>
      </c>
      <c r="BE21" s="149" t="s">
        <v>192</v>
      </c>
      <c r="BI21" s="190"/>
    </row>
    <row r="22" spans="1:61" ht="21" customHeight="1" x14ac:dyDescent="0.3">
      <c r="A22" s="58">
        <v>5</v>
      </c>
      <c r="B22" s="58">
        <v>5</v>
      </c>
      <c r="C22" s="57" t="s">
        <v>72</v>
      </c>
      <c r="D22" s="57" t="s">
        <v>56</v>
      </c>
      <c r="E22" s="58" t="s">
        <v>66</v>
      </c>
      <c r="F22" s="57" t="s">
        <v>118</v>
      </c>
      <c r="G22" s="190" t="str">
        <f t="shared" si="0"/>
        <v>B</v>
      </c>
      <c r="H22" s="12" t="s">
        <v>441</v>
      </c>
      <c r="I22" s="190" t="s">
        <v>133</v>
      </c>
      <c r="J22" s="152" t="s">
        <v>282</v>
      </c>
      <c r="K22" s="190"/>
      <c r="L22" s="193" t="s">
        <v>354</v>
      </c>
      <c r="M22" s="193" t="s">
        <v>266</v>
      </c>
      <c r="N22" s="175" t="s">
        <v>448</v>
      </c>
      <c r="O22" s="175" t="s">
        <v>443</v>
      </c>
      <c r="P22" s="175" t="s">
        <v>445</v>
      </c>
      <c r="Q22" s="175" t="s">
        <v>447</v>
      </c>
      <c r="R22" s="175" t="s">
        <v>453</v>
      </c>
      <c r="S22" s="190"/>
      <c r="T22" s="193" t="s">
        <v>270</v>
      </c>
      <c r="U22" s="175" t="s">
        <v>468</v>
      </c>
      <c r="V22" s="175" t="s">
        <v>467</v>
      </c>
      <c r="W22" s="175" t="s">
        <v>462</v>
      </c>
      <c r="X22" s="175" t="s">
        <v>458</v>
      </c>
      <c r="Y22" s="175" t="s">
        <v>460</v>
      </c>
      <c r="Z22" s="244" t="s">
        <v>194</v>
      </c>
      <c r="AB22" s="190" t="s">
        <v>7</v>
      </c>
      <c r="AC22" s="190" t="s">
        <v>130</v>
      </c>
      <c r="AD22" s="190">
        <v>7</v>
      </c>
      <c r="AE22" s="190">
        <v>4</v>
      </c>
      <c r="AF22" s="190">
        <v>50</v>
      </c>
      <c r="AG22" s="190"/>
      <c r="AH22" s="58"/>
      <c r="AI22" s="190" t="s">
        <v>7</v>
      </c>
      <c r="AJ22" s="190" t="s">
        <v>130</v>
      </c>
      <c r="AK22" s="190"/>
      <c r="AL22" s="65"/>
      <c r="AQ22" s="193" t="s">
        <v>354</v>
      </c>
      <c r="AR22" s="193" t="s">
        <v>266</v>
      </c>
      <c r="AS22" s="175" t="s">
        <v>448</v>
      </c>
      <c r="AT22" s="175" t="s">
        <v>443</v>
      </c>
      <c r="AU22" s="175" t="s">
        <v>445</v>
      </c>
      <c r="AV22" s="175" t="s">
        <v>447</v>
      </c>
      <c r="AW22" s="175" t="s">
        <v>453</v>
      </c>
      <c r="AY22" s="193" t="s">
        <v>270</v>
      </c>
      <c r="AZ22" s="175" t="s">
        <v>468</v>
      </c>
      <c r="BA22" s="175" t="s">
        <v>467</v>
      </c>
      <c r="BB22" s="175" t="s">
        <v>462</v>
      </c>
      <c r="BC22" s="175" t="s">
        <v>458</v>
      </c>
      <c r="BD22" s="175" t="s">
        <v>460</v>
      </c>
      <c r="BE22" s="244" t="s">
        <v>194</v>
      </c>
      <c r="BI22" s="190"/>
    </row>
    <row r="23" spans="1:61" ht="21" customHeight="1" x14ac:dyDescent="0.3">
      <c r="A23" s="58">
        <v>6</v>
      </c>
      <c r="B23" s="58">
        <v>6</v>
      </c>
      <c r="C23" s="192" t="s">
        <v>284</v>
      </c>
      <c r="D23" s="57" t="s">
        <v>56</v>
      </c>
      <c r="E23" s="58" t="s">
        <v>66</v>
      </c>
      <c r="F23" s="57" t="s">
        <v>73</v>
      </c>
      <c r="G23" s="190" t="str">
        <f t="shared" si="0"/>
        <v>D</v>
      </c>
      <c r="H23" s="12" t="s">
        <v>444</v>
      </c>
      <c r="I23" s="12" t="str">
        <f t="shared" ref="I23:I29" si="1">E23&amp; "- " &amp; F23</f>
        <v>SARC- Raleigh Brawl</v>
      </c>
      <c r="J23" s="148" t="s">
        <v>283</v>
      </c>
      <c r="K23" s="190"/>
      <c r="L23" s="193" t="s">
        <v>279</v>
      </c>
      <c r="M23" s="193" t="s">
        <v>268</v>
      </c>
      <c r="N23" s="203" t="s">
        <v>437</v>
      </c>
      <c r="O23" s="203" t="s">
        <v>444</v>
      </c>
      <c r="P23" s="203" t="s">
        <v>446</v>
      </c>
      <c r="Q23" s="203" t="s">
        <v>442</v>
      </c>
      <c r="R23" s="203" t="s">
        <v>463</v>
      </c>
      <c r="S23" s="190"/>
      <c r="T23" s="193" t="s">
        <v>272</v>
      </c>
      <c r="U23" s="203" t="s">
        <v>439</v>
      </c>
      <c r="V23" s="203" t="s">
        <v>469</v>
      </c>
      <c r="W23" s="203" t="s">
        <v>470</v>
      </c>
      <c r="X23" s="203" t="s">
        <v>471</v>
      </c>
      <c r="Y23" s="203" t="s">
        <v>472</v>
      </c>
      <c r="Z23" s="147" t="s">
        <v>193</v>
      </c>
      <c r="AB23" s="190" t="s">
        <v>7</v>
      </c>
      <c r="AC23" s="190" t="s">
        <v>227</v>
      </c>
      <c r="AD23" s="190">
        <v>7</v>
      </c>
      <c r="AE23" s="190">
        <v>4</v>
      </c>
      <c r="AF23" s="190">
        <v>2</v>
      </c>
      <c r="AG23" s="190"/>
      <c r="AH23" s="58"/>
      <c r="AI23" s="190" t="s">
        <v>7</v>
      </c>
      <c r="AJ23" s="190" t="s">
        <v>227</v>
      </c>
      <c r="AK23" s="190"/>
      <c r="AL23" s="65"/>
      <c r="AQ23" s="193" t="s">
        <v>279</v>
      </c>
      <c r="AR23" s="193" t="s">
        <v>268</v>
      </c>
      <c r="AS23" s="203" t="s">
        <v>437</v>
      </c>
      <c r="AT23" s="203" t="s">
        <v>444</v>
      </c>
      <c r="AU23" s="203" t="s">
        <v>446</v>
      </c>
      <c r="AV23" s="203" t="s">
        <v>442</v>
      </c>
      <c r="AW23" s="203" t="s">
        <v>463</v>
      </c>
      <c r="AY23" s="193" t="s">
        <v>272</v>
      </c>
      <c r="AZ23" s="203" t="s">
        <v>439</v>
      </c>
      <c r="BA23" s="203" t="s">
        <v>469</v>
      </c>
      <c r="BB23" s="203" t="s">
        <v>470</v>
      </c>
      <c r="BC23" s="203" t="s">
        <v>471</v>
      </c>
      <c r="BD23" s="203" t="s">
        <v>472</v>
      </c>
      <c r="BE23" s="147" t="s">
        <v>193</v>
      </c>
      <c r="BI23" s="190"/>
    </row>
    <row r="24" spans="1:61" ht="21" customHeight="1" x14ac:dyDescent="0.3">
      <c r="A24" s="58">
        <v>7</v>
      </c>
      <c r="B24" s="58">
        <v>7</v>
      </c>
      <c r="C24" s="192" t="s">
        <v>115</v>
      </c>
      <c r="D24" s="57" t="s">
        <v>56</v>
      </c>
      <c r="E24" s="58" t="s">
        <v>66</v>
      </c>
      <c r="F24" s="57" t="s">
        <v>74</v>
      </c>
      <c r="G24" s="190" t="str">
        <f t="shared" si="0"/>
        <v>C</v>
      </c>
      <c r="H24" s="12" t="s">
        <v>445</v>
      </c>
      <c r="I24" s="12" t="str">
        <f t="shared" si="1"/>
        <v>SARC- Dirt Devils</v>
      </c>
      <c r="J24" s="190"/>
      <c r="K24" s="190"/>
      <c r="L24" s="190"/>
      <c r="M24" s="190"/>
      <c r="N24" s="175" t="s">
        <v>453</v>
      </c>
      <c r="O24" s="190"/>
      <c r="P24" s="203" t="s">
        <v>463</v>
      </c>
      <c r="Q24" s="190"/>
      <c r="R24" s="190"/>
      <c r="S24" s="190"/>
      <c r="T24" s="190"/>
      <c r="U24" s="175" t="s">
        <v>460</v>
      </c>
      <c r="V24" s="190"/>
      <c r="W24" s="203" t="s">
        <v>472</v>
      </c>
      <c r="AB24" s="190" t="s">
        <v>7</v>
      </c>
      <c r="AC24" s="190" t="s">
        <v>122</v>
      </c>
      <c r="AD24" s="190">
        <v>6</v>
      </c>
      <c r="AE24" s="190">
        <v>5</v>
      </c>
      <c r="AF24" s="190">
        <v>-1</v>
      </c>
      <c r="AG24" s="190"/>
      <c r="AH24" s="58"/>
      <c r="AI24" s="190" t="s">
        <v>7</v>
      </c>
      <c r="AJ24" s="190" t="s">
        <v>122</v>
      </c>
      <c r="AK24" s="190"/>
      <c r="AL24" s="65"/>
      <c r="AQ24" s="190"/>
      <c r="AR24" s="190"/>
      <c r="AS24" s="175" t="s">
        <v>453</v>
      </c>
      <c r="AT24" s="190"/>
      <c r="AU24" s="203" t="s">
        <v>463</v>
      </c>
      <c r="AY24" s="190"/>
      <c r="AZ24" s="175" t="s">
        <v>460</v>
      </c>
      <c r="BA24" s="190"/>
      <c r="BB24" s="203" t="s">
        <v>472</v>
      </c>
      <c r="BD24" s="190"/>
      <c r="BI24" s="190"/>
    </row>
    <row r="25" spans="1:61" ht="21" customHeight="1" x14ac:dyDescent="0.3">
      <c r="A25" s="58">
        <v>8</v>
      </c>
      <c r="B25" s="58">
        <v>8</v>
      </c>
      <c r="C25" s="57" t="s">
        <v>75</v>
      </c>
      <c r="D25" s="57" t="s">
        <v>56</v>
      </c>
      <c r="E25" s="58" t="s">
        <v>66</v>
      </c>
      <c r="F25" s="57" t="s">
        <v>76</v>
      </c>
      <c r="G25" s="190" t="str">
        <f t="shared" si="0"/>
        <v>D</v>
      </c>
      <c r="H25" s="12" t="s">
        <v>437</v>
      </c>
      <c r="I25" s="12" t="str">
        <f t="shared" si="1"/>
        <v>SARC- Good Bumps, Nice Sets</v>
      </c>
      <c r="J25" s="190"/>
      <c r="K25" s="190"/>
      <c r="L25" s="190"/>
      <c r="M25" s="190"/>
      <c r="N25" s="190"/>
      <c r="O25" s="190"/>
      <c r="P25" s="190"/>
      <c r="Q25" s="190"/>
      <c r="R25" s="190"/>
      <c r="S25" s="190"/>
      <c r="T25" s="190"/>
      <c r="U25" s="190"/>
      <c r="V25" s="190"/>
      <c r="AB25" s="190" t="s">
        <v>7</v>
      </c>
      <c r="AC25" s="190" t="s">
        <v>128</v>
      </c>
      <c r="AD25" s="190">
        <v>5</v>
      </c>
      <c r="AE25" s="190">
        <v>6</v>
      </c>
      <c r="AF25" s="190">
        <v>-21</v>
      </c>
      <c r="AG25" s="190"/>
      <c r="AH25" s="58"/>
      <c r="AI25" s="190" t="s">
        <v>7</v>
      </c>
      <c r="AJ25" s="190" t="s">
        <v>128</v>
      </c>
      <c r="AK25" s="190"/>
      <c r="AL25" s="65"/>
      <c r="AO25" s="190"/>
      <c r="AP25" s="190"/>
      <c r="AQ25" s="190"/>
      <c r="AR25" s="190"/>
      <c r="AS25" s="190"/>
      <c r="AT25" s="190"/>
      <c r="AU25" s="190"/>
      <c r="AV25" s="190"/>
      <c r="AY25" s="190"/>
      <c r="AZ25" s="190"/>
      <c r="BA25" s="190"/>
      <c r="BB25" s="190"/>
      <c r="BC25" s="190"/>
      <c r="BD25" s="190"/>
      <c r="BE25" s="190"/>
      <c r="BI25" s="190"/>
    </row>
    <row r="26" spans="1:61" ht="21" customHeight="1" x14ac:dyDescent="0.4">
      <c r="A26" s="58">
        <v>9</v>
      </c>
      <c r="B26" s="58">
        <v>9</v>
      </c>
      <c r="C26" s="192" t="s">
        <v>77</v>
      </c>
      <c r="D26" s="57" t="s">
        <v>56</v>
      </c>
      <c r="E26" s="58" t="s">
        <v>66</v>
      </c>
      <c r="F26" s="57" t="s">
        <v>123</v>
      </c>
      <c r="G26" s="190" t="str">
        <f t="shared" si="0"/>
        <v>C</v>
      </c>
      <c r="H26" s="12" t="s">
        <v>448</v>
      </c>
      <c r="I26" s="12" t="str">
        <f t="shared" si="1"/>
        <v>SARC- Here for Beer</v>
      </c>
      <c r="J26" s="252">
        <v>2022</v>
      </c>
      <c r="K26" s="190" t="s">
        <v>477</v>
      </c>
      <c r="L26" s="190"/>
      <c r="M26" s="190"/>
      <c r="N26" s="190"/>
      <c r="O26" s="190"/>
      <c r="P26" s="190"/>
      <c r="Q26" s="190"/>
      <c r="R26" s="190"/>
      <c r="S26" s="190"/>
      <c r="T26" s="190"/>
      <c r="U26" s="190"/>
      <c r="V26" s="190"/>
      <c r="AB26" s="55" t="s">
        <v>7</v>
      </c>
      <c r="AC26" s="292" t="s">
        <v>142</v>
      </c>
      <c r="AD26" s="55">
        <v>4</v>
      </c>
      <c r="AE26" s="55">
        <v>7</v>
      </c>
      <c r="AF26" s="55">
        <v>-12</v>
      </c>
      <c r="AG26" s="55" t="s">
        <v>535</v>
      </c>
      <c r="AH26" s="58"/>
      <c r="AI26" s="285" t="s">
        <v>7</v>
      </c>
      <c r="AJ26" s="285" t="s">
        <v>351</v>
      </c>
      <c r="AK26" s="190"/>
      <c r="AL26" s="65"/>
      <c r="AO26" s="4" t="s">
        <v>476</v>
      </c>
      <c r="AP26" t="s">
        <v>478</v>
      </c>
      <c r="AQ26" t="s">
        <v>483</v>
      </c>
      <c r="AS26" s="271"/>
      <c r="AT26" s="272" t="s">
        <v>473</v>
      </c>
      <c r="AU26" t="s">
        <v>484</v>
      </c>
      <c r="AV26" t="s">
        <v>482</v>
      </c>
      <c r="AW26"/>
      <c r="AY26" s="64"/>
      <c r="AZ26" s="272" t="s">
        <v>474</v>
      </c>
      <c r="BA26" t="s">
        <v>479</v>
      </c>
      <c r="BB26" t="s">
        <v>475</v>
      </c>
      <c r="BI26" s="190"/>
    </row>
    <row r="27" spans="1:61" ht="21" customHeight="1" x14ac:dyDescent="0.3">
      <c r="A27" s="58">
        <v>10</v>
      </c>
      <c r="B27" s="58">
        <v>10</v>
      </c>
      <c r="C27" s="192" t="s">
        <v>404</v>
      </c>
      <c r="D27" s="57" t="s">
        <v>56</v>
      </c>
      <c r="E27" s="58" t="s">
        <v>66</v>
      </c>
      <c r="F27" s="57" t="s">
        <v>371</v>
      </c>
      <c r="G27" s="190" t="str">
        <f t="shared" si="0"/>
        <v>D</v>
      </c>
      <c r="H27" s="12" t="s">
        <v>446</v>
      </c>
      <c r="I27" s="12" t="str">
        <f t="shared" si="1"/>
        <v>SARC- Mojo Risin</v>
      </c>
      <c r="J27" s="190"/>
      <c r="K27" s="190"/>
      <c r="L27" s="190"/>
      <c r="M27" s="193" t="s">
        <v>26</v>
      </c>
      <c r="N27" s="193"/>
      <c r="O27" s="193"/>
      <c r="P27" s="193"/>
      <c r="Q27" s="193"/>
      <c r="R27" s="193"/>
      <c r="S27" s="193"/>
      <c r="T27" s="193" t="s">
        <v>26</v>
      </c>
      <c r="U27" s="190"/>
      <c r="V27" s="190"/>
      <c r="AB27" s="190" t="s">
        <v>8</v>
      </c>
      <c r="AC27" s="253" t="s">
        <v>351</v>
      </c>
      <c r="AD27" s="190">
        <v>10</v>
      </c>
      <c r="AE27" s="190">
        <v>1</v>
      </c>
      <c r="AF27" s="190">
        <v>113</v>
      </c>
      <c r="AG27" s="190" t="s">
        <v>536</v>
      </c>
      <c r="AH27" s="58"/>
      <c r="AI27" s="286" t="s">
        <v>8</v>
      </c>
      <c r="AJ27" s="286" t="s">
        <v>142</v>
      </c>
      <c r="AK27" s="190"/>
      <c r="AL27" s="65"/>
      <c r="AO27" s="190"/>
      <c r="AP27" s="190" t="s">
        <v>480</v>
      </c>
      <c r="AQ27" s="190"/>
      <c r="AR27" s="190"/>
      <c r="AS27" s="64"/>
      <c r="AT27" s="64"/>
      <c r="AU27" s="190" t="s">
        <v>486</v>
      </c>
      <c r="AV27" s="190"/>
      <c r="AY27" s="64"/>
      <c r="AZ27" s="64"/>
      <c r="BA27" s="190"/>
      <c r="BB27" s="190" t="s">
        <v>485</v>
      </c>
      <c r="BC27" s="190"/>
      <c r="BD27" s="190"/>
      <c r="BE27" s="190"/>
      <c r="BI27" s="190"/>
    </row>
    <row r="28" spans="1:61" ht="21" customHeight="1" x14ac:dyDescent="0.3">
      <c r="A28" s="63">
        <v>11</v>
      </c>
      <c r="B28" s="58">
        <v>11</v>
      </c>
      <c r="C28" s="65" t="s">
        <v>79</v>
      </c>
      <c r="D28" s="64" t="s">
        <v>56</v>
      </c>
      <c r="E28" s="63" t="s">
        <v>66</v>
      </c>
      <c r="F28" s="64" t="s">
        <v>80</v>
      </c>
      <c r="G28" s="190" t="str">
        <f t="shared" si="0"/>
        <v>C</v>
      </c>
      <c r="H28" s="12" t="s">
        <v>453</v>
      </c>
      <c r="I28" s="12" t="str">
        <f t="shared" si="1"/>
        <v>SARC- Notorious D.I.G.</v>
      </c>
      <c r="J28" s="190"/>
      <c r="K28" s="190"/>
      <c r="L28" s="190"/>
      <c r="M28" s="190"/>
      <c r="N28" s="190" t="s">
        <v>216</v>
      </c>
      <c r="O28" s="190" t="s">
        <v>216</v>
      </c>
      <c r="P28" s="190" t="s">
        <v>216</v>
      </c>
      <c r="Q28" s="190" t="s">
        <v>216</v>
      </c>
      <c r="R28" s="190"/>
      <c r="S28" s="190"/>
      <c r="T28" s="190"/>
      <c r="U28" s="190" t="s">
        <v>217</v>
      </c>
      <c r="V28" s="190" t="s">
        <v>217</v>
      </c>
      <c r="W28" s="190" t="s">
        <v>218</v>
      </c>
      <c r="X28" s="190" t="s">
        <v>218</v>
      </c>
      <c r="AB28" s="190" t="s">
        <v>8</v>
      </c>
      <c r="AC28" s="190" t="s">
        <v>383</v>
      </c>
      <c r="AD28" s="190">
        <v>8</v>
      </c>
      <c r="AE28" s="190">
        <v>3</v>
      </c>
      <c r="AF28" s="190">
        <v>38</v>
      </c>
      <c r="AG28" s="190"/>
      <c r="AH28" s="58"/>
      <c r="AI28" s="190" t="s">
        <v>8</v>
      </c>
      <c r="AJ28" s="190" t="s">
        <v>517</v>
      </c>
      <c r="AK28" s="190"/>
      <c r="AL28" s="65"/>
      <c r="AO28" s="190"/>
      <c r="AP28" s="190" t="s">
        <v>481</v>
      </c>
      <c r="AQ28" s="190"/>
      <c r="AR28" s="190"/>
      <c r="AS28" s="64"/>
      <c r="AT28" s="64"/>
      <c r="AU28" s="190" t="s">
        <v>487</v>
      </c>
      <c r="AV28" s="190"/>
      <c r="AY28" s="64"/>
      <c r="AZ28" s="64"/>
      <c r="BA28" s="190"/>
      <c r="BB28" t="s">
        <v>488</v>
      </c>
      <c r="BC28" s="190"/>
      <c r="BD28" s="190"/>
      <c r="BE28" s="190"/>
      <c r="BI28" s="190"/>
    </row>
    <row r="29" spans="1:61" ht="21" customHeight="1" x14ac:dyDescent="0.3">
      <c r="A29" s="153">
        <v>12</v>
      </c>
      <c r="B29" s="153">
        <v>12</v>
      </c>
      <c r="C29" s="154" t="s">
        <v>81</v>
      </c>
      <c r="D29" s="155" t="s">
        <v>56</v>
      </c>
      <c r="E29" s="153" t="s">
        <v>66</v>
      </c>
      <c r="F29" s="64" t="s">
        <v>200</v>
      </c>
      <c r="G29" s="190" t="str">
        <f t="shared" si="0"/>
        <v>C</v>
      </c>
      <c r="H29" s="12" t="s">
        <v>443</v>
      </c>
      <c r="I29" s="12" t="str">
        <f t="shared" si="1"/>
        <v>SARC- Unprotected Sets</v>
      </c>
      <c r="J29" s="83" t="s">
        <v>280</v>
      </c>
      <c r="K29" s="190"/>
      <c r="L29" s="193" t="s">
        <v>276</v>
      </c>
      <c r="M29" s="193" t="s">
        <v>265</v>
      </c>
      <c r="N29" s="197" t="s">
        <v>227</v>
      </c>
      <c r="O29" s="197" t="s">
        <v>140</v>
      </c>
      <c r="P29" s="197" t="s">
        <v>521</v>
      </c>
      <c r="Q29" s="197" t="s">
        <v>130</v>
      </c>
      <c r="S29" s="190"/>
      <c r="T29" s="193" t="s">
        <v>269</v>
      </c>
      <c r="U29" s="197" t="s">
        <v>128</v>
      </c>
      <c r="V29" s="197" t="s">
        <v>226</v>
      </c>
      <c r="W29" s="197" t="s">
        <v>122</v>
      </c>
      <c r="X29" s="197" t="s">
        <v>351</v>
      </c>
      <c r="Z29" s="146" t="s">
        <v>172</v>
      </c>
      <c r="AB29" s="190" t="s">
        <v>8</v>
      </c>
      <c r="AC29" s="190" t="s">
        <v>132</v>
      </c>
      <c r="AD29" s="190">
        <v>8</v>
      </c>
      <c r="AE29" s="190">
        <v>3</v>
      </c>
      <c r="AF29" s="190">
        <v>50</v>
      </c>
      <c r="AG29" s="190"/>
      <c r="AH29" s="58"/>
      <c r="AI29" s="190" t="s">
        <v>8</v>
      </c>
      <c r="AJ29" s="190" t="s">
        <v>132</v>
      </c>
      <c r="AK29" s="190"/>
      <c r="AL29" s="65"/>
      <c r="AO29" s="190"/>
      <c r="AP29" s="190" t="s">
        <v>490</v>
      </c>
      <c r="AQ29" s="190"/>
      <c r="AR29" s="190"/>
      <c r="AS29" s="64"/>
      <c r="AT29" s="64"/>
      <c r="AU29" s="190" t="s">
        <v>489</v>
      </c>
      <c r="AV29" s="190"/>
      <c r="AY29" s="64"/>
      <c r="AZ29" s="64"/>
      <c r="BA29" s="190"/>
      <c r="BB29" s="190"/>
      <c r="BC29" s="190"/>
      <c r="BD29" s="190"/>
      <c r="BE29" s="190"/>
      <c r="BI29" s="190"/>
    </row>
    <row r="30" spans="1:61" s="57" customFormat="1" ht="21" customHeight="1" x14ac:dyDescent="0.3">
      <c r="A30" s="63">
        <v>13</v>
      </c>
      <c r="B30" s="153">
        <v>13</v>
      </c>
      <c r="C30" s="65" t="s">
        <v>527</v>
      </c>
      <c r="D30" s="155" t="s">
        <v>56</v>
      </c>
      <c r="E30" s="153" t="s">
        <v>66</v>
      </c>
      <c r="F30" s="64" t="s">
        <v>228</v>
      </c>
      <c r="G30" s="190" t="str">
        <f t="shared" si="0"/>
        <v>A</v>
      </c>
      <c r="H30" s="12" t="s">
        <v>438</v>
      </c>
      <c r="I30" s="190" t="s">
        <v>227</v>
      </c>
      <c r="J30" s="150" t="s">
        <v>281</v>
      </c>
      <c r="K30" s="190"/>
      <c r="L30" s="193" t="s">
        <v>353</v>
      </c>
      <c r="M30" s="193" t="s">
        <v>267</v>
      </c>
      <c r="N30" s="201" t="s">
        <v>125</v>
      </c>
      <c r="O30" s="201" t="s">
        <v>133</v>
      </c>
      <c r="P30" s="201" t="s">
        <v>132</v>
      </c>
      <c r="Q30" s="201" t="s">
        <v>142</v>
      </c>
      <c r="R30" s="190"/>
      <c r="S30" s="190"/>
      <c r="T30" s="193" t="s">
        <v>271</v>
      </c>
      <c r="U30" s="201" t="s">
        <v>138</v>
      </c>
      <c r="V30" s="201" t="s">
        <v>382</v>
      </c>
      <c r="W30" s="201" t="s">
        <v>517</v>
      </c>
      <c r="X30" s="201" t="s">
        <v>514</v>
      </c>
      <c r="Y30" s="190"/>
      <c r="Z30" s="149" t="s">
        <v>192</v>
      </c>
      <c r="AB30" s="190" t="s">
        <v>8</v>
      </c>
      <c r="AC30" s="190" t="s">
        <v>125</v>
      </c>
      <c r="AD30" s="190">
        <v>4</v>
      </c>
      <c r="AE30" s="190">
        <v>7</v>
      </c>
      <c r="AF30" s="190">
        <v>-12</v>
      </c>
      <c r="AG30" s="190"/>
      <c r="AH30" s="58"/>
      <c r="AI30" s="190" t="s">
        <v>8</v>
      </c>
      <c r="AJ30" s="190" t="s">
        <v>125</v>
      </c>
      <c r="AK30" s="190"/>
      <c r="AL30" s="65"/>
      <c r="AO30" s="77">
        <v>17</v>
      </c>
      <c r="AP30" s="77">
        <v>18</v>
      </c>
      <c r="AQ30"/>
      <c r="AR30"/>
      <c r="AS30" s="270"/>
      <c r="AT30" s="77">
        <v>17</v>
      </c>
      <c r="AU30" s="77">
        <v>22</v>
      </c>
      <c r="AV30" s="190">
        <f t="shared" ref="AV30:AV39" si="2">COUNTIF(AT$30:AU$49,AW30)</f>
        <v>4</v>
      </c>
      <c r="AW30">
        <v>17</v>
      </c>
      <c r="AX30" s="190"/>
      <c r="AY30" s="270"/>
      <c r="AZ30" s="15">
        <v>1</v>
      </c>
      <c r="BA30" s="15">
        <v>9</v>
      </c>
      <c r="BB30" s="190">
        <f>COUNTIF(AZ$30:BA$47,BC30)</f>
        <v>4</v>
      </c>
      <c r="BC30" s="190">
        <v>1</v>
      </c>
      <c r="BD30"/>
      <c r="BE30"/>
      <c r="BI30" s="190"/>
    </row>
    <row r="31" spans="1:61" ht="21" customHeight="1" x14ac:dyDescent="0.3">
      <c r="A31" s="153">
        <v>14</v>
      </c>
      <c r="B31" s="153">
        <v>14</v>
      </c>
      <c r="C31" s="67" t="s">
        <v>526</v>
      </c>
      <c r="D31" s="71" t="s">
        <v>56</v>
      </c>
      <c r="E31" s="70" t="s">
        <v>66</v>
      </c>
      <c r="F31" s="55" t="s">
        <v>510</v>
      </c>
      <c r="G31" s="190" t="str">
        <f t="shared" si="0"/>
        <v>D</v>
      </c>
      <c r="H31" s="12" t="s">
        <v>472</v>
      </c>
      <c r="I31" s="12" t="s">
        <v>522</v>
      </c>
      <c r="J31" s="152" t="s">
        <v>282</v>
      </c>
      <c r="K31" s="190"/>
      <c r="L31" s="193" t="s">
        <v>354</v>
      </c>
      <c r="M31" s="193" t="s">
        <v>266</v>
      </c>
      <c r="N31" s="175" t="s">
        <v>124</v>
      </c>
      <c r="O31" s="175" t="s">
        <v>225</v>
      </c>
      <c r="P31" s="175" t="s">
        <v>135</v>
      </c>
      <c r="Q31" s="175" t="s">
        <v>349</v>
      </c>
      <c r="R31" s="175" t="s">
        <v>137</v>
      </c>
      <c r="S31" s="190"/>
      <c r="T31" s="193" t="s">
        <v>270</v>
      </c>
      <c r="U31" s="175" t="s">
        <v>145</v>
      </c>
      <c r="V31" s="175" t="s">
        <v>212</v>
      </c>
      <c r="W31" s="175" t="s">
        <v>553</v>
      </c>
      <c r="X31" s="175" t="s">
        <v>215</v>
      </c>
      <c r="Y31" s="175" t="s">
        <v>144</v>
      </c>
      <c r="Z31" s="244" t="s">
        <v>194</v>
      </c>
      <c r="AB31" s="190" t="s">
        <v>8</v>
      </c>
      <c r="AC31" s="286" t="s">
        <v>553</v>
      </c>
      <c r="AD31" s="190">
        <v>4</v>
      </c>
      <c r="AE31" s="190">
        <v>7</v>
      </c>
      <c r="AF31" s="190">
        <v>-35</v>
      </c>
      <c r="AG31" s="190"/>
      <c r="AH31" s="58"/>
      <c r="AI31" s="190" t="s">
        <v>8</v>
      </c>
      <c r="AJ31" s="190" t="s">
        <v>133</v>
      </c>
      <c r="AK31" s="190"/>
      <c r="AL31" s="65"/>
      <c r="AO31" s="77">
        <v>17</v>
      </c>
      <c r="AP31" s="77">
        <v>19</v>
      </c>
      <c r="AQ31" s="190">
        <f t="shared" ref="AQ31:AQ40" si="3">COUNTIF(AO$30:AP$44,AR31)</f>
        <v>3</v>
      </c>
      <c r="AR31" s="190">
        <v>17</v>
      </c>
      <c r="AS31" s="270"/>
      <c r="AT31" s="77">
        <v>17</v>
      </c>
      <c r="AU31" s="77">
        <v>23</v>
      </c>
      <c r="AV31" s="190">
        <f t="shared" si="2"/>
        <v>4</v>
      </c>
      <c r="AW31" s="190">
        <v>18</v>
      </c>
      <c r="AY31" s="270"/>
      <c r="AZ31" s="15">
        <v>1</v>
      </c>
      <c r="BA31" s="15">
        <v>17</v>
      </c>
      <c r="BB31" s="190">
        <f t="shared" ref="BB31:BB38" si="4">COUNTIF(AZ$30:BA$47,BC31)</f>
        <v>4</v>
      </c>
      <c r="BC31" s="190">
        <v>2</v>
      </c>
      <c r="BI31" s="190"/>
    </row>
    <row r="32" spans="1:61" ht="21" customHeight="1" x14ac:dyDescent="0.3">
      <c r="A32" s="153">
        <v>15</v>
      </c>
      <c r="B32" s="58">
        <v>1</v>
      </c>
      <c r="C32" s="66" t="s">
        <v>82</v>
      </c>
      <c r="D32" s="66" t="s">
        <v>83</v>
      </c>
      <c r="E32" s="68" t="s">
        <v>98</v>
      </c>
      <c r="F32" s="66" t="s">
        <v>198</v>
      </c>
      <c r="G32" s="190" t="str">
        <f t="shared" si="0"/>
        <v>A</v>
      </c>
      <c r="H32" s="12" t="s">
        <v>450</v>
      </c>
      <c r="I32" s="190" t="s">
        <v>226</v>
      </c>
      <c r="J32" s="148" t="s">
        <v>283</v>
      </c>
      <c r="K32" s="190"/>
      <c r="L32" s="193" t="s">
        <v>279</v>
      </c>
      <c r="M32" s="193" t="s">
        <v>268</v>
      </c>
      <c r="N32" s="203" t="s">
        <v>136</v>
      </c>
      <c r="O32" s="203" t="s">
        <v>134</v>
      </c>
      <c r="P32" s="203" t="s">
        <v>207</v>
      </c>
      <c r="Q32" s="203" t="s">
        <v>131</v>
      </c>
      <c r="R32" s="203" t="s">
        <v>129</v>
      </c>
      <c r="S32" s="190"/>
      <c r="T32" s="193" t="s">
        <v>272</v>
      </c>
      <c r="U32" s="203" t="s">
        <v>350</v>
      </c>
      <c r="V32" s="203" t="s">
        <v>523</v>
      </c>
      <c r="W32" s="203" t="s">
        <v>548</v>
      </c>
      <c r="X32" s="203" t="s">
        <v>141</v>
      </c>
      <c r="Y32" s="203" t="s">
        <v>540</v>
      </c>
      <c r="Z32" s="147" t="s">
        <v>193</v>
      </c>
      <c r="AB32" s="190" t="s">
        <v>8</v>
      </c>
      <c r="AC32" s="190" t="s">
        <v>138</v>
      </c>
      <c r="AD32" s="190">
        <v>4</v>
      </c>
      <c r="AE32" s="190">
        <v>7</v>
      </c>
      <c r="AF32" s="190">
        <v>-9</v>
      </c>
      <c r="AG32" s="190"/>
      <c r="AH32" s="58"/>
      <c r="AI32" s="190" t="s">
        <v>8</v>
      </c>
      <c r="AJ32" s="190" t="s">
        <v>138</v>
      </c>
      <c r="AK32" s="190"/>
      <c r="AL32" s="65"/>
      <c r="AO32" s="77">
        <v>17</v>
      </c>
      <c r="AP32" s="77">
        <v>20</v>
      </c>
      <c r="AQ32" s="190">
        <f t="shared" si="3"/>
        <v>3</v>
      </c>
      <c r="AR32" s="190">
        <v>18</v>
      </c>
      <c r="AS32" s="270"/>
      <c r="AT32" s="77">
        <v>17</v>
      </c>
      <c r="AU32" s="77">
        <v>24</v>
      </c>
      <c r="AV32" s="190">
        <f t="shared" si="2"/>
        <v>4</v>
      </c>
      <c r="AW32" s="190">
        <v>19</v>
      </c>
      <c r="AY32" s="270"/>
      <c r="AZ32" s="15">
        <v>1</v>
      </c>
      <c r="BA32" s="15">
        <v>27</v>
      </c>
      <c r="BB32" s="190">
        <f t="shared" si="4"/>
        <v>4</v>
      </c>
      <c r="BC32" s="190">
        <v>9</v>
      </c>
      <c r="BI32" s="190"/>
    </row>
    <row r="33" spans="1:61" ht="21" customHeight="1" x14ac:dyDescent="0.3">
      <c r="A33" s="153">
        <v>16</v>
      </c>
      <c r="B33" s="153">
        <v>2</v>
      </c>
      <c r="C33" s="66" t="s">
        <v>84</v>
      </c>
      <c r="D33" s="66" t="s">
        <v>83</v>
      </c>
      <c r="E33" s="68" t="s">
        <v>98</v>
      </c>
      <c r="F33" s="66" t="s">
        <v>85</v>
      </c>
      <c r="G33" s="190" t="str">
        <f t="shared" si="0"/>
        <v>B</v>
      </c>
      <c r="H33" s="75" t="s">
        <v>452</v>
      </c>
      <c r="I33" s="192" t="s">
        <v>138</v>
      </c>
      <c r="J33" s="190"/>
      <c r="K33" s="190"/>
      <c r="L33" s="190"/>
      <c r="M33" s="190"/>
      <c r="N33" s="175" t="s">
        <v>137</v>
      </c>
      <c r="O33" s="190"/>
      <c r="P33" s="203" t="s">
        <v>129</v>
      </c>
      <c r="Q33" s="190"/>
      <c r="R33" s="190"/>
      <c r="S33" s="190"/>
      <c r="T33" s="190"/>
      <c r="U33" s="175" t="s">
        <v>144</v>
      </c>
      <c r="V33" s="190"/>
      <c r="W33" s="203" t="s">
        <v>522</v>
      </c>
      <c r="AB33" s="190" t="s">
        <v>8</v>
      </c>
      <c r="AC33" s="190" t="s">
        <v>133</v>
      </c>
      <c r="AD33" s="190">
        <v>3</v>
      </c>
      <c r="AE33" s="190">
        <v>8</v>
      </c>
      <c r="AF33" s="190">
        <v>-50</v>
      </c>
      <c r="AG33" s="190"/>
      <c r="AH33" s="58"/>
      <c r="AI33" s="190" t="s">
        <v>8</v>
      </c>
      <c r="AJ33" s="148" t="s">
        <v>514</v>
      </c>
      <c r="AK33" s="148" t="s">
        <v>541</v>
      </c>
      <c r="AL33" s="65"/>
      <c r="AO33" s="77">
        <v>18</v>
      </c>
      <c r="AP33" s="77">
        <v>19</v>
      </c>
      <c r="AQ33" s="190">
        <f t="shared" si="3"/>
        <v>3</v>
      </c>
      <c r="AR33" s="190">
        <v>19</v>
      </c>
      <c r="AS33" s="270"/>
      <c r="AT33" s="77">
        <v>17</v>
      </c>
      <c r="AU33" s="77">
        <v>25</v>
      </c>
      <c r="AV33" s="190">
        <f t="shared" si="2"/>
        <v>4</v>
      </c>
      <c r="AW33" s="190">
        <v>20</v>
      </c>
      <c r="AY33" s="270"/>
      <c r="AZ33" s="15">
        <v>9</v>
      </c>
      <c r="BA33" s="15">
        <v>17</v>
      </c>
      <c r="BB33" s="190">
        <f t="shared" si="4"/>
        <v>4</v>
      </c>
      <c r="BC33" s="190">
        <v>10</v>
      </c>
      <c r="BI33" s="190"/>
    </row>
    <row r="34" spans="1:61" ht="21" customHeight="1" x14ac:dyDescent="0.3">
      <c r="A34" s="153">
        <v>17</v>
      </c>
      <c r="B34" s="58">
        <v>3</v>
      </c>
      <c r="C34" s="192" t="s">
        <v>86</v>
      </c>
      <c r="D34" s="66" t="s">
        <v>83</v>
      </c>
      <c r="E34" s="68" t="s">
        <v>98</v>
      </c>
      <c r="F34" s="66" t="s">
        <v>199</v>
      </c>
      <c r="G34" s="190" t="str">
        <f t="shared" si="0"/>
        <v>C</v>
      </c>
      <c r="H34" s="75" t="s">
        <v>467</v>
      </c>
      <c r="I34" s="192" t="s">
        <v>212</v>
      </c>
      <c r="J34" s="190"/>
      <c r="K34" s="190"/>
      <c r="L34" s="190"/>
      <c r="M34" s="190"/>
      <c r="N34" s="190"/>
      <c r="O34" s="190"/>
      <c r="P34" s="190"/>
      <c r="Q34" s="190"/>
      <c r="R34" s="190"/>
      <c r="S34" s="190"/>
      <c r="T34" s="190"/>
      <c r="U34" s="190"/>
      <c r="V34" s="190"/>
      <c r="AB34" s="55" t="s">
        <v>8</v>
      </c>
      <c r="AC34" s="292" t="s">
        <v>212</v>
      </c>
      <c r="AD34" s="55">
        <v>1</v>
      </c>
      <c r="AE34" s="55">
        <v>10</v>
      </c>
      <c r="AF34" s="55">
        <v>-80</v>
      </c>
      <c r="AG34" s="55" t="s">
        <v>537</v>
      </c>
      <c r="AH34" s="58"/>
      <c r="AI34" s="285" t="s">
        <v>8</v>
      </c>
      <c r="AJ34" s="285" t="s">
        <v>382</v>
      </c>
      <c r="AK34" s="190"/>
      <c r="AL34" s="65"/>
      <c r="AO34" s="77">
        <v>18</v>
      </c>
      <c r="AP34" s="77">
        <v>20</v>
      </c>
      <c r="AQ34" s="190">
        <f t="shared" si="3"/>
        <v>3</v>
      </c>
      <c r="AR34" s="190">
        <v>20</v>
      </c>
      <c r="AS34" s="270"/>
      <c r="AT34" s="77">
        <v>18</v>
      </c>
      <c r="AU34" s="77">
        <v>23</v>
      </c>
      <c r="AV34" s="190">
        <f t="shared" si="2"/>
        <v>4</v>
      </c>
      <c r="AW34" s="190">
        <v>21</v>
      </c>
      <c r="AY34" s="270"/>
      <c r="AZ34" s="15">
        <v>9</v>
      </c>
      <c r="BA34" s="15">
        <v>27</v>
      </c>
      <c r="BB34" s="190">
        <f t="shared" si="4"/>
        <v>4</v>
      </c>
      <c r="BC34" s="190">
        <v>17</v>
      </c>
      <c r="BD34" s="57"/>
      <c r="BE34" s="57"/>
      <c r="BI34" s="190"/>
    </row>
    <row r="35" spans="1:61" ht="21" customHeight="1" x14ac:dyDescent="0.3">
      <c r="A35" s="153">
        <v>18</v>
      </c>
      <c r="B35" s="153">
        <v>4</v>
      </c>
      <c r="C35" s="66" t="s">
        <v>87</v>
      </c>
      <c r="D35" s="66" t="s">
        <v>83</v>
      </c>
      <c r="E35" s="68" t="s">
        <v>98</v>
      </c>
      <c r="F35" s="66" t="s">
        <v>384</v>
      </c>
      <c r="G35" s="190" t="str">
        <f t="shared" si="0"/>
        <v>B</v>
      </c>
      <c r="H35" s="75" t="s">
        <v>451</v>
      </c>
      <c r="I35" s="65" t="s">
        <v>382</v>
      </c>
      <c r="K35" s="190"/>
      <c r="L35" s="190"/>
      <c r="M35" s="190"/>
      <c r="N35" s="190"/>
      <c r="O35" s="190"/>
      <c r="P35" s="190"/>
      <c r="Q35" s="190"/>
      <c r="R35" s="190"/>
      <c r="S35" s="190"/>
      <c r="T35" s="190"/>
      <c r="U35" s="190"/>
      <c r="AB35" s="190" t="s">
        <v>9</v>
      </c>
      <c r="AC35" s="253" t="s">
        <v>382</v>
      </c>
      <c r="AD35" s="190">
        <v>10</v>
      </c>
      <c r="AE35" s="190">
        <v>1</v>
      </c>
      <c r="AF35" s="190">
        <v>117</v>
      </c>
      <c r="AG35" s="190" t="s">
        <v>535</v>
      </c>
      <c r="AH35" s="58"/>
      <c r="AI35" s="286" t="s">
        <v>9</v>
      </c>
      <c r="AJ35" s="286" t="s">
        <v>212</v>
      </c>
      <c r="AK35" s="190"/>
      <c r="AL35" s="65"/>
      <c r="AO35" s="77">
        <v>19</v>
      </c>
      <c r="AP35" s="77">
        <v>21</v>
      </c>
      <c r="AQ35" s="190">
        <f t="shared" si="3"/>
        <v>3</v>
      </c>
      <c r="AR35" s="190">
        <v>21</v>
      </c>
      <c r="AS35" s="270"/>
      <c r="AT35" s="77">
        <v>18</v>
      </c>
      <c r="AU35" s="77">
        <v>24</v>
      </c>
      <c r="AV35" s="190">
        <f t="shared" si="2"/>
        <v>4</v>
      </c>
      <c r="AW35" s="190">
        <v>22</v>
      </c>
      <c r="AY35" s="270"/>
      <c r="AZ35" s="15">
        <v>17</v>
      </c>
      <c r="BA35" s="15">
        <v>27</v>
      </c>
      <c r="BB35" s="190">
        <f t="shared" si="4"/>
        <v>4</v>
      </c>
      <c r="BC35" s="190">
        <v>18</v>
      </c>
      <c r="BI35" s="190"/>
    </row>
    <row r="36" spans="1:61" ht="21" customHeight="1" x14ac:dyDescent="0.3">
      <c r="A36" s="153">
        <v>19</v>
      </c>
      <c r="B36" s="58">
        <v>5</v>
      </c>
      <c r="C36" s="65" t="s">
        <v>88</v>
      </c>
      <c r="D36" s="66" t="s">
        <v>83</v>
      </c>
      <c r="E36" s="68" t="s">
        <v>98</v>
      </c>
      <c r="F36" s="66" t="s">
        <v>89</v>
      </c>
      <c r="G36" s="190" t="str">
        <f t="shared" si="0"/>
        <v>A</v>
      </c>
      <c r="H36" s="75" t="s">
        <v>449</v>
      </c>
      <c r="I36" s="192" t="s">
        <v>140</v>
      </c>
      <c r="J36" s="190"/>
      <c r="K36" s="190"/>
      <c r="L36" s="190"/>
      <c r="M36" s="190"/>
      <c r="N36" s="190"/>
      <c r="O36" s="190"/>
      <c r="P36" s="190"/>
      <c r="Q36" s="190"/>
      <c r="R36" s="190"/>
      <c r="S36" s="190"/>
      <c r="T36" s="190"/>
      <c r="U36" s="190"/>
      <c r="AB36" s="190" t="s">
        <v>9</v>
      </c>
      <c r="AC36" s="190" t="s">
        <v>145</v>
      </c>
      <c r="AD36" s="190">
        <v>7</v>
      </c>
      <c r="AE36" s="190">
        <v>4</v>
      </c>
      <c r="AF36" s="190">
        <v>37</v>
      </c>
      <c r="AG36" s="190"/>
      <c r="AH36" s="58"/>
      <c r="AI36" s="286" t="s">
        <v>9</v>
      </c>
      <c r="AJ36" s="286" t="s">
        <v>553</v>
      </c>
      <c r="AK36" s="190" t="s">
        <v>542</v>
      </c>
      <c r="AL36" s="65"/>
      <c r="AO36" s="77">
        <v>20</v>
      </c>
      <c r="AP36" s="77">
        <v>21</v>
      </c>
      <c r="AQ36" s="190">
        <f t="shared" si="3"/>
        <v>3</v>
      </c>
      <c r="AR36" s="190">
        <v>22</v>
      </c>
      <c r="AS36" s="270"/>
      <c r="AT36" s="77">
        <v>18</v>
      </c>
      <c r="AU36" s="77">
        <v>25</v>
      </c>
      <c r="AV36" s="190">
        <f t="shared" si="2"/>
        <v>4</v>
      </c>
      <c r="AW36" s="190">
        <v>23</v>
      </c>
      <c r="AY36" s="270"/>
      <c r="AZ36" s="15">
        <v>2</v>
      </c>
      <c r="BA36" s="15">
        <v>10</v>
      </c>
      <c r="BB36" s="190">
        <f t="shared" si="4"/>
        <v>4</v>
      </c>
      <c r="BC36" s="190">
        <v>27</v>
      </c>
      <c r="BI36" s="190"/>
    </row>
    <row r="37" spans="1:61" ht="21" customHeight="1" x14ac:dyDescent="0.4">
      <c r="A37" s="153">
        <v>20</v>
      </c>
      <c r="B37" s="153">
        <v>6</v>
      </c>
      <c r="C37" s="65" t="s">
        <v>90</v>
      </c>
      <c r="D37" s="65" t="s">
        <v>83</v>
      </c>
      <c r="E37" s="68" t="s">
        <v>98</v>
      </c>
      <c r="F37" s="65" t="s">
        <v>116</v>
      </c>
      <c r="G37" s="190" t="str">
        <f t="shared" si="0"/>
        <v>A</v>
      </c>
      <c r="H37" s="75" t="s">
        <v>455</v>
      </c>
      <c r="I37" s="192" t="s">
        <v>128</v>
      </c>
      <c r="J37" s="252">
        <v>2021</v>
      </c>
      <c r="AB37" s="190" t="s">
        <v>9</v>
      </c>
      <c r="AC37" s="190" t="s">
        <v>135</v>
      </c>
      <c r="AD37" s="190">
        <v>5</v>
      </c>
      <c r="AE37" s="190">
        <v>6</v>
      </c>
      <c r="AF37" s="190">
        <v>-3</v>
      </c>
      <c r="AG37" s="190"/>
      <c r="AH37" s="58"/>
      <c r="AI37" s="190" t="s">
        <v>9</v>
      </c>
      <c r="AJ37" s="190" t="s">
        <v>145</v>
      </c>
      <c r="AK37" s="190"/>
      <c r="AL37" s="65"/>
      <c r="AO37" s="77">
        <v>21</v>
      </c>
      <c r="AP37" s="77">
        <v>26</v>
      </c>
      <c r="AQ37" s="190">
        <f t="shared" si="3"/>
        <v>3</v>
      </c>
      <c r="AR37" s="190">
        <v>23</v>
      </c>
      <c r="AS37" s="270"/>
      <c r="AT37" s="77">
        <v>18</v>
      </c>
      <c r="AU37" s="77">
        <v>26</v>
      </c>
      <c r="AV37" s="190">
        <f t="shared" si="2"/>
        <v>4</v>
      </c>
      <c r="AW37" s="190">
        <v>24</v>
      </c>
      <c r="AY37" s="270"/>
      <c r="AZ37" s="15">
        <v>2</v>
      </c>
      <c r="BA37" s="15">
        <v>18</v>
      </c>
      <c r="BB37" s="190">
        <f t="shared" si="4"/>
        <v>4</v>
      </c>
      <c r="BC37" s="190">
        <v>28</v>
      </c>
      <c r="BI37" s="190"/>
    </row>
    <row r="38" spans="1:61" s="57" customFormat="1" ht="21" customHeight="1" x14ac:dyDescent="0.3">
      <c r="A38" s="153">
        <v>21</v>
      </c>
      <c r="B38" s="59">
        <v>7</v>
      </c>
      <c r="C38" s="67" t="s">
        <v>525</v>
      </c>
      <c r="D38" s="67" t="s">
        <v>83</v>
      </c>
      <c r="E38" s="69" t="s">
        <v>98</v>
      </c>
      <c r="F38" s="67" t="s">
        <v>524</v>
      </c>
      <c r="G38" s="190" t="str">
        <f t="shared" si="0"/>
        <v>D</v>
      </c>
      <c r="H38" s="75" t="s">
        <v>469</v>
      </c>
      <c r="I38" s="192" t="s">
        <v>523</v>
      </c>
      <c r="J38"/>
      <c r="K38" s="193" t="s">
        <v>26</v>
      </c>
      <c r="L38" s="193"/>
      <c r="M38" s="193"/>
      <c r="N38" s="193"/>
      <c r="O38" s="193"/>
      <c r="P38" s="193" t="s">
        <v>26</v>
      </c>
      <c r="Q38" s="190"/>
      <c r="R38" s="190"/>
      <c r="S38" s="190"/>
      <c r="T38" s="190"/>
      <c r="U38" s="190"/>
      <c r="W38" s="190"/>
      <c r="X38" s="190"/>
      <c r="Y38" s="190"/>
      <c r="Z38" s="190"/>
      <c r="AB38" s="190" t="s">
        <v>9</v>
      </c>
      <c r="AC38" s="190" t="s">
        <v>124</v>
      </c>
      <c r="AD38" s="190">
        <v>5</v>
      </c>
      <c r="AE38" s="190">
        <v>6</v>
      </c>
      <c r="AF38" s="190">
        <v>-36</v>
      </c>
      <c r="AG38" s="190"/>
      <c r="AH38" s="58"/>
      <c r="AI38" s="190" t="s">
        <v>9</v>
      </c>
      <c r="AJ38" s="190" t="s">
        <v>135</v>
      </c>
      <c r="AK38" s="190"/>
      <c r="AL38" s="65"/>
      <c r="AO38" s="77">
        <v>22</v>
      </c>
      <c r="AP38" s="77">
        <v>23</v>
      </c>
      <c r="AQ38" s="190">
        <f t="shared" si="3"/>
        <v>3</v>
      </c>
      <c r="AR38" s="190">
        <v>24</v>
      </c>
      <c r="AS38" s="270"/>
      <c r="AT38" s="77">
        <v>19</v>
      </c>
      <c r="AU38" s="77">
        <v>24</v>
      </c>
      <c r="AV38" s="190">
        <f t="shared" si="2"/>
        <v>4</v>
      </c>
      <c r="AW38" s="190">
        <v>25</v>
      </c>
      <c r="AX38" s="190"/>
      <c r="AY38" s="270"/>
      <c r="AZ38" s="15">
        <v>2</v>
      </c>
      <c r="BA38" s="15">
        <v>28</v>
      </c>
      <c r="BB38" s="190">
        <f t="shared" si="4"/>
        <v>4</v>
      </c>
      <c r="BC38" s="190">
        <v>21</v>
      </c>
      <c r="BD38"/>
      <c r="BE38"/>
      <c r="BI38" s="190"/>
    </row>
    <row r="39" spans="1:61" ht="21" customHeight="1" x14ac:dyDescent="0.3">
      <c r="A39" s="153">
        <v>22</v>
      </c>
      <c r="B39" s="63">
        <v>1</v>
      </c>
      <c r="C39" s="65" t="s">
        <v>91</v>
      </c>
      <c r="D39" s="65" t="s">
        <v>60</v>
      </c>
      <c r="E39" s="72" t="s">
        <v>99</v>
      </c>
      <c r="F39" s="81" t="s">
        <v>127</v>
      </c>
      <c r="G39" s="190" t="str">
        <f t="shared" si="0"/>
        <v>A</v>
      </c>
      <c r="H39" s="75" t="s">
        <v>466</v>
      </c>
      <c r="I39" s="192" t="s">
        <v>122</v>
      </c>
      <c r="J39" s="190"/>
      <c r="K39" s="190"/>
      <c r="L39" s="190" t="s">
        <v>216</v>
      </c>
      <c r="M39" s="190" t="s">
        <v>216</v>
      </c>
      <c r="N39" s="190" t="s">
        <v>216</v>
      </c>
      <c r="O39" s="190" t="s">
        <v>216</v>
      </c>
      <c r="P39" s="190"/>
      <c r="Q39" s="190" t="s">
        <v>217</v>
      </c>
      <c r="R39" s="190" t="s">
        <v>217</v>
      </c>
      <c r="S39" s="190" t="s">
        <v>218</v>
      </c>
      <c r="T39" s="190" t="s">
        <v>218</v>
      </c>
      <c r="U39" s="190"/>
      <c r="AB39" s="190" t="s">
        <v>9</v>
      </c>
      <c r="AC39" s="190" t="s">
        <v>215</v>
      </c>
      <c r="AD39" s="190">
        <v>5</v>
      </c>
      <c r="AE39" s="190">
        <v>6</v>
      </c>
      <c r="AF39" s="190">
        <v>-16</v>
      </c>
      <c r="AG39" s="190"/>
      <c r="AH39" s="58"/>
      <c r="AI39" s="190" t="s">
        <v>9</v>
      </c>
      <c r="AJ39" s="190" t="s">
        <v>124</v>
      </c>
      <c r="AK39" s="190"/>
      <c r="AL39" s="65"/>
      <c r="AO39" s="77">
        <v>22</v>
      </c>
      <c r="AP39" s="77">
        <v>24</v>
      </c>
      <c r="AQ39" s="190">
        <f t="shared" si="3"/>
        <v>3</v>
      </c>
      <c r="AR39" s="190">
        <v>25</v>
      </c>
      <c r="AS39" s="270"/>
      <c r="AT39" s="77">
        <v>19</v>
      </c>
      <c r="AU39" s="77">
        <v>25</v>
      </c>
      <c r="AV39" s="190">
        <f t="shared" si="2"/>
        <v>4</v>
      </c>
      <c r="AW39" s="190">
        <v>26</v>
      </c>
      <c r="AY39" s="270"/>
      <c r="AZ39" s="15">
        <v>10</v>
      </c>
      <c r="BA39" s="15">
        <v>18</v>
      </c>
      <c r="BB39" s="190"/>
      <c r="BC39" s="190"/>
      <c r="BI39" s="190"/>
    </row>
    <row r="40" spans="1:61" ht="21" customHeight="1" x14ac:dyDescent="0.3">
      <c r="A40" s="153">
        <v>23</v>
      </c>
      <c r="B40" s="59">
        <v>2</v>
      </c>
      <c r="C40" s="67" t="s">
        <v>97</v>
      </c>
      <c r="D40" s="67" t="s">
        <v>60</v>
      </c>
      <c r="E40" s="73" t="s">
        <v>99</v>
      </c>
      <c r="F40" s="67" t="s">
        <v>62</v>
      </c>
      <c r="G40" s="190" t="str">
        <f t="shared" si="0"/>
        <v>B</v>
      </c>
      <c r="H40" s="75" t="s">
        <v>459</v>
      </c>
      <c r="I40" s="192" t="s">
        <v>125</v>
      </c>
      <c r="J40" s="193" t="s">
        <v>276</v>
      </c>
      <c r="K40" s="193" t="s">
        <v>265</v>
      </c>
      <c r="L40" s="197" t="s">
        <v>130</v>
      </c>
      <c r="M40" s="197" t="s">
        <v>227</v>
      </c>
      <c r="N40" s="197" t="s">
        <v>122</v>
      </c>
      <c r="O40" s="197" t="s">
        <v>140</v>
      </c>
      <c r="P40" s="193" t="s">
        <v>269</v>
      </c>
      <c r="Q40" s="197" t="s">
        <v>128</v>
      </c>
      <c r="R40" s="197" t="s">
        <v>226</v>
      </c>
      <c r="S40" s="197" t="s">
        <v>143</v>
      </c>
      <c r="T40" s="197" t="s">
        <v>142</v>
      </c>
      <c r="U40" s="146" t="s">
        <v>172</v>
      </c>
      <c r="AB40" s="190" t="s">
        <v>9</v>
      </c>
      <c r="AC40" s="190" t="s">
        <v>144</v>
      </c>
      <c r="AD40" s="190">
        <v>5</v>
      </c>
      <c r="AE40" s="190">
        <v>6</v>
      </c>
      <c r="AF40" s="190">
        <v>-10</v>
      </c>
      <c r="AG40" s="190"/>
      <c r="AH40" s="58"/>
      <c r="AI40" s="190" t="s">
        <v>9</v>
      </c>
      <c r="AJ40" s="190" t="s">
        <v>215</v>
      </c>
      <c r="AK40" s="190"/>
      <c r="AL40" s="65"/>
      <c r="AO40" s="77">
        <v>22</v>
      </c>
      <c r="AP40" s="77">
        <v>25</v>
      </c>
      <c r="AQ40" s="190">
        <f t="shared" si="3"/>
        <v>3</v>
      </c>
      <c r="AR40" s="190">
        <v>26</v>
      </c>
      <c r="AS40" s="270"/>
      <c r="AT40" s="77">
        <v>19</v>
      </c>
      <c r="AU40" s="77">
        <v>26</v>
      </c>
      <c r="AY40" s="270"/>
      <c r="AZ40" s="15">
        <v>10</v>
      </c>
      <c r="BA40" s="15">
        <v>28</v>
      </c>
      <c r="BB40" s="190"/>
      <c r="BC40" s="190"/>
      <c r="BD40" s="190"/>
      <c r="BI40" s="190"/>
    </row>
    <row r="41" spans="1:61" ht="21" customHeight="1" x14ac:dyDescent="0.3">
      <c r="A41" s="153">
        <v>24</v>
      </c>
      <c r="B41" s="58">
        <v>1</v>
      </c>
      <c r="C41" s="65" t="s">
        <v>528</v>
      </c>
      <c r="D41" s="66" t="s">
        <v>58</v>
      </c>
      <c r="E41" s="68" t="s">
        <v>344</v>
      </c>
      <c r="F41" s="81" t="s">
        <v>348</v>
      </c>
      <c r="G41" s="190" t="str">
        <f t="shared" si="0"/>
        <v>C</v>
      </c>
      <c r="H41" s="75" t="s">
        <v>447</v>
      </c>
      <c r="I41" s="65" t="s">
        <v>349</v>
      </c>
      <c r="J41" s="193" t="s">
        <v>353</v>
      </c>
      <c r="K41" s="193" t="s">
        <v>267</v>
      </c>
      <c r="L41" s="201" t="s">
        <v>351</v>
      </c>
      <c r="M41" s="201" t="s">
        <v>133</v>
      </c>
      <c r="N41" s="201" t="s">
        <v>125</v>
      </c>
      <c r="O41" s="201" t="s">
        <v>132</v>
      </c>
      <c r="P41" s="193" t="s">
        <v>271</v>
      </c>
      <c r="Q41" s="201" t="s">
        <v>212</v>
      </c>
      <c r="R41" s="201" t="s">
        <v>138</v>
      </c>
      <c r="S41" s="201" t="s">
        <v>553</v>
      </c>
      <c r="T41" s="201" t="s">
        <v>383</v>
      </c>
      <c r="U41" s="149" t="s">
        <v>192</v>
      </c>
      <c r="AB41" s="190" t="s">
        <v>9</v>
      </c>
      <c r="AC41" s="190" t="s">
        <v>225</v>
      </c>
      <c r="AD41" s="190">
        <v>4</v>
      </c>
      <c r="AE41" s="190">
        <v>7</v>
      </c>
      <c r="AF41" s="190">
        <v>-27</v>
      </c>
      <c r="AG41" s="190"/>
      <c r="AH41" s="58"/>
      <c r="AI41" s="190" t="s">
        <v>9</v>
      </c>
      <c r="AJ41" s="190" t="s">
        <v>144</v>
      </c>
      <c r="AK41" s="190"/>
      <c r="AL41" s="65"/>
      <c r="AO41" s="77">
        <v>23</v>
      </c>
      <c r="AP41" s="77">
        <v>24</v>
      </c>
      <c r="AQ41" s="190"/>
      <c r="AR41" s="190"/>
      <c r="AS41" s="270"/>
      <c r="AT41" s="77">
        <v>19</v>
      </c>
      <c r="AU41" s="77">
        <v>22</v>
      </c>
      <c r="AY41" s="270"/>
      <c r="AZ41" s="15">
        <v>18</v>
      </c>
      <c r="BA41" s="15">
        <v>28</v>
      </c>
      <c r="BB41" s="190"/>
      <c r="BC41" s="190"/>
      <c r="BD41" s="190"/>
      <c r="BI41" s="190"/>
    </row>
    <row r="42" spans="1:61" ht="21" customHeight="1" x14ac:dyDescent="0.3">
      <c r="A42" s="153">
        <v>25</v>
      </c>
      <c r="B42" s="58">
        <v>1</v>
      </c>
      <c r="C42" s="65" t="s">
        <v>397</v>
      </c>
      <c r="D42" s="192" t="s">
        <v>58</v>
      </c>
      <c r="E42" s="68" t="s">
        <v>344</v>
      </c>
      <c r="F42" s="81" t="s">
        <v>262</v>
      </c>
      <c r="G42" s="190" t="str">
        <f t="shared" si="0"/>
        <v>A</v>
      </c>
      <c r="H42" s="75" t="s">
        <v>465</v>
      </c>
      <c r="I42" s="65" t="s">
        <v>351</v>
      </c>
      <c r="J42" s="193" t="s">
        <v>354</v>
      </c>
      <c r="K42" s="193" t="s">
        <v>266</v>
      </c>
      <c r="L42" s="175" t="s">
        <v>225</v>
      </c>
      <c r="M42" s="175" t="s">
        <v>135</v>
      </c>
      <c r="N42" s="175" t="s">
        <v>124</v>
      </c>
      <c r="O42" s="175" t="s">
        <v>137</v>
      </c>
      <c r="P42" s="193" t="s">
        <v>270</v>
      </c>
      <c r="Q42" s="175" t="s">
        <v>382</v>
      </c>
      <c r="R42" s="175" t="s">
        <v>145</v>
      </c>
      <c r="S42" s="175" t="s">
        <v>144</v>
      </c>
      <c r="T42" s="175" t="s">
        <v>215</v>
      </c>
      <c r="U42" s="244" t="s">
        <v>194</v>
      </c>
      <c r="Z42" s="64"/>
      <c r="AB42" s="190" t="s">
        <v>9</v>
      </c>
      <c r="AC42" s="190" t="s">
        <v>137</v>
      </c>
      <c r="AD42" s="190">
        <v>3</v>
      </c>
      <c r="AE42" s="190">
        <v>8</v>
      </c>
      <c r="AF42" s="190">
        <v>-71</v>
      </c>
      <c r="AG42" s="190"/>
      <c r="AH42" s="58"/>
      <c r="AI42" s="190" t="s">
        <v>9</v>
      </c>
      <c r="AJ42" s="190" t="s">
        <v>225</v>
      </c>
      <c r="AK42" s="190"/>
      <c r="AL42" s="65"/>
      <c r="AO42" s="77">
        <v>23</v>
      </c>
      <c r="AP42" s="77">
        <v>25</v>
      </c>
      <c r="AQ42" s="190"/>
      <c r="AR42" s="190"/>
      <c r="AS42" s="270"/>
      <c r="AT42" s="77">
        <v>20</v>
      </c>
      <c r="AU42" s="77">
        <v>25</v>
      </c>
      <c r="AV42" s="57"/>
      <c r="AY42" s="270"/>
      <c r="AZ42" s="15">
        <v>21</v>
      </c>
      <c r="BA42" s="15">
        <v>27</v>
      </c>
      <c r="BB42" s="190"/>
      <c r="BC42" s="190"/>
      <c r="BD42" s="190"/>
      <c r="BE42" s="57"/>
      <c r="BI42" s="190"/>
    </row>
    <row r="43" spans="1:61" ht="21" customHeight="1" x14ac:dyDescent="0.3">
      <c r="A43" s="153">
        <v>26</v>
      </c>
      <c r="B43" s="59">
        <v>3</v>
      </c>
      <c r="C43" s="67" t="s">
        <v>529</v>
      </c>
      <c r="D43" s="67" t="s">
        <v>58</v>
      </c>
      <c r="E43" s="69" t="s">
        <v>344</v>
      </c>
      <c r="F43" s="67" t="s">
        <v>259</v>
      </c>
      <c r="G43" s="190" t="str">
        <f t="shared" si="0"/>
        <v>D</v>
      </c>
      <c r="H43" s="75" t="s">
        <v>439</v>
      </c>
      <c r="I43" s="192" t="s">
        <v>350</v>
      </c>
      <c r="J43" s="193" t="s">
        <v>279</v>
      </c>
      <c r="K43" s="193" t="s">
        <v>268</v>
      </c>
      <c r="L43" s="203" t="s">
        <v>349</v>
      </c>
      <c r="M43" s="203" t="s">
        <v>350</v>
      </c>
      <c r="N43" s="203" t="s">
        <v>129</v>
      </c>
      <c r="O43" s="203" t="s">
        <v>136</v>
      </c>
      <c r="P43" s="193" t="s">
        <v>272</v>
      </c>
      <c r="Q43" s="203" t="s">
        <v>207</v>
      </c>
      <c r="R43" s="203" t="s">
        <v>134</v>
      </c>
      <c r="S43" s="203" t="s">
        <v>141</v>
      </c>
      <c r="T43" s="203" t="s">
        <v>131</v>
      </c>
      <c r="U43" s="147" t="s">
        <v>193</v>
      </c>
      <c r="AB43" s="190" t="s">
        <v>9</v>
      </c>
      <c r="AC43" s="190"/>
      <c r="AD43" s="190"/>
      <c r="AE43" s="190"/>
      <c r="AF43" s="190"/>
      <c r="AG43" s="190"/>
      <c r="AH43" s="58"/>
      <c r="AI43" s="190" t="s">
        <v>9</v>
      </c>
      <c r="AJ43" s="190" t="s">
        <v>137</v>
      </c>
      <c r="AK43" s="190"/>
      <c r="AL43" s="65"/>
      <c r="AO43" s="77">
        <v>24</v>
      </c>
      <c r="AP43" s="77">
        <v>26</v>
      </c>
      <c r="AQ43" s="190"/>
      <c r="AR43" s="190"/>
      <c r="AS43" s="270"/>
      <c r="AT43" s="77">
        <v>20</v>
      </c>
      <c r="AU43" s="77">
        <v>26</v>
      </c>
      <c r="AY43" s="270"/>
      <c r="AZ43" s="15">
        <v>21</v>
      </c>
      <c r="BA43" s="15">
        <v>28</v>
      </c>
      <c r="BB43" s="190"/>
      <c r="BC43" s="190"/>
      <c r="BD43" s="190"/>
      <c r="BI43" s="190"/>
    </row>
    <row r="44" spans="1:61" ht="21" customHeight="1" x14ac:dyDescent="0.3">
      <c r="A44" s="153">
        <v>27</v>
      </c>
      <c r="B44" s="63">
        <v>1</v>
      </c>
      <c r="C44" s="74" t="s">
        <v>293</v>
      </c>
      <c r="D44" s="66" t="s">
        <v>57</v>
      </c>
      <c r="E44" s="68" t="s">
        <v>18</v>
      </c>
      <c r="F44" s="81" t="s">
        <v>563</v>
      </c>
      <c r="G44" s="190" t="str">
        <f t="shared" si="0"/>
        <v>C</v>
      </c>
      <c r="H44" s="75" t="s">
        <v>462</v>
      </c>
      <c r="I44" s="192" t="s">
        <v>553</v>
      </c>
      <c r="AB44" s="55" t="s">
        <v>9</v>
      </c>
      <c r="AC44" s="55"/>
      <c r="AD44" s="55"/>
      <c r="AE44" s="55"/>
      <c r="AF44" s="55"/>
      <c r="AG44" s="55"/>
      <c r="AH44" s="58"/>
      <c r="AI44" s="55" t="s">
        <v>9</v>
      </c>
      <c r="AJ44" s="285" t="s">
        <v>349</v>
      </c>
      <c r="AK44" s="190" t="s">
        <v>538</v>
      </c>
      <c r="AL44" s="65"/>
      <c r="AO44" s="77">
        <v>25</v>
      </c>
      <c r="AP44" s="77">
        <v>26</v>
      </c>
      <c r="AQ44" s="190"/>
      <c r="AR44" s="190"/>
      <c r="AS44" s="270"/>
      <c r="AT44" s="77">
        <v>20</v>
      </c>
      <c r="AU44" s="77">
        <v>22</v>
      </c>
      <c r="AY44" s="270"/>
      <c r="AZ44" s="15">
        <v>21</v>
      </c>
      <c r="BA44" s="15">
        <v>2</v>
      </c>
      <c r="BC44" s="190"/>
      <c r="BD44" s="190"/>
      <c r="BI44" s="190"/>
    </row>
    <row r="45" spans="1:61" ht="21" customHeight="1" x14ac:dyDescent="0.3">
      <c r="A45" s="153">
        <v>28</v>
      </c>
      <c r="B45" s="58">
        <v>2</v>
      </c>
      <c r="C45" s="66" t="s">
        <v>92</v>
      </c>
      <c r="D45" s="66" t="s">
        <v>57</v>
      </c>
      <c r="E45" s="68" t="s">
        <v>18</v>
      </c>
      <c r="F45" s="66" t="s">
        <v>197</v>
      </c>
      <c r="G45" s="190" t="str">
        <f t="shared" si="0"/>
        <v>C</v>
      </c>
      <c r="H45" s="75" t="s">
        <v>458</v>
      </c>
      <c r="I45" s="192" t="s">
        <v>215</v>
      </c>
      <c r="J45" s="83" t="s">
        <v>280</v>
      </c>
      <c r="AB45" s="190" t="s">
        <v>10</v>
      </c>
      <c r="AC45" s="253" t="s">
        <v>350</v>
      </c>
      <c r="AD45" s="190">
        <v>9</v>
      </c>
      <c r="AE45" s="190">
        <v>2</v>
      </c>
      <c r="AF45" s="190">
        <v>54</v>
      </c>
      <c r="AG45" s="190" t="s">
        <v>539</v>
      </c>
      <c r="AH45" s="58"/>
      <c r="AI45" s="190" t="s">
        <v>10</v>
      </c>
      <c r="AJ45" s="190" t="s">
        <v>136</v>
      </c>
      <c r="AK45" s="190"/>
      <c r="AL45" s="65"/>
      <c r="AO45" s="148">
        <v>27</v>
      </c>
      <c r="AP45" s="148">
        <v>28</v>
      </c>
      <c r="AQ45" s="190">
        <f t="shared" ref="AQ45:AQ54" si="5">COUNTIF(AO$45:AP$59,AR45)</f>
        <v>3</v>
      </c>
      <c r="AR45" s="190">
        <v>27</v>
      </c>
      <c r="AS45" s="270"/>
      <c r="AT45" s="77">
        <v>20</v>
      </c>
      <c r="AU45" s="77">
        <v>23</v>
      </c>
      <c r="AY45" s="270"/>
      <c r="AZ45" s="15">
        <v>21</v>
      </c>
      <c r="BA45" s="15">
        <v>9</v>
      </c>
      <c r="BD45" s="190"/>
      <c r="BI45" s="190"/>
    </row>
    <row r="46" spans="1:61" ht="21" customHeight="1" x14ac:dyDescent="0.3">
      <c r="A46" s="153">
        <v>29</v>
      </c>
      <c r="B46" s="63">
        <v>3</v>
      </c>
      <c r="C46" s="66" t="s">
        <v>93</v>
      </c>
      <c r="D46" s="66" t="s">
        <v>57</v>
      </c>
      <c r="E46" s="68" t="s">
        <v>18</v>
      </c>
      <c r="F46" s="66" t="s">
        <v>94</v>
      </c>
      <c r="G46" s="190" t="str">
        <f t="shared" si="0"/>
        <v>D</v>
      </c>
      <c r="H46" s="75" t="s">
        <v>471</v>
      </c>
      <c r="I46" s="192" t="s">
        <v>141</v>
      </c>
      <c r="J46" s="150" t="s">
        <v>281</v>
      </c>
      <c r="AB46" s="190" t="s">
        <v>10</v>
      </c>
      <c r="AC46" s="190" t="s">
        <v>136</v>
      </c>
      <c r="AD46" s="190">
        <v>7</v>
      </c>
      <c r="AE46" s="190">
        <v>4</v>
      </c>
      <c r="AF46" s="190">
        <v>23</v>
      </c>
      <c r="AG46" s="190"/>
      <c r="AH46" s="58"/>
      <c r="AI46" s="190" t="s">
        <v>10</v>
      </c>
      <c r="AJ46" s="190" t="s">
        <v>131</v>
      </c>
      <c r="AK46" s="190"/>
      <c r="AL46" s="65"/>
      <c r="AO46" s="148">
        <v>27</v>
      </c>
      <c r="AP46" s="148">
        <v>29</v>
      </c>
      <c r="AQ46" s="190">
        <f t="shared" si="5"/>
        <v>3</v>
      </c>
      <c r="AR46" s="190">
        <v>28</v>
      </c>
      <c r="AS46" s="270"/>
      <c r="AT46" s="77">
        <v>21</v>
      </c>
      <c r="AU46" s="77">
        <v>26</v>
      </c>
      <c r="AY46" s="270"/>
      <c r="AZ46" s="15">
        <v>17</v>
      </c>
      <c r="BA46" s="15">
        <v>10</v>
      </c>
      <c r="BD46" s="190"/>
      <c r="BI46" s="190"/>
    </row>
    <row r="47" spans="1:61" ht="21" customHeight="1" x14ac:dyDescent="0.3">
      <c r="A47" s="153">
        <v>30</v>
      </c>
      <c r="B47" s="63">
        <v>4</v>
      </c>
      <c r="C47" s="192" t="s">
        <v>518</v>
      </c>
      <c r="D47" s="65" t="s">
        <v>57</v>
      </c>
      <c r="E47" s="68" t="s">
        <v>18</v>
      </c>
      <c r="F47" s="192" t="s">
        <v>516</v>
      </c>
      <c r="G47" s="190" t="str">
        <f t="shared" si="0"/>
        <v>B</v>
      </c>
      <c r="H47" s="75" t="s">
        <v>461</v>
      </c>
      <c r="I47" s="192" t="s">
        <v>517</v>
      </c>
      <c r="J47" s="152" t="s">
        <v>282</v>
      </c>
      <c r="AB47" s="190" t="s">
        <v>10</v>
      </c>
      <c r="AC47" s="190" t="s">
        <v>131</v>
      </c>
      <c r="AD47" s="190">
        <v>5</v>
      </c>
      <c r="AE47" s="190">
        <v>6</v>
      </c>
      <c r="AF47" s="190">
        <v>10</v>
      </c>
      <c r="AG47" s="190"/>
      <c r="AH47" s="58"/>
      <c r="AI47" s="190" t="s">
        <v>10</v>
      </c>
      <c r="AJ47" s="190" t="s">
        <v>207</v>
      </c>
      <c r="AK47" s="190"/>
      <c r="AL47" s="65"/>
      <c r="AO47" s="148">
        <v>27</v>
      </c>
      <c r="AP47" s="148">
        <v>30</v>
      </c>
      <c r="AQ47" s="190">
        <f t="shared" si="5"/>
        <v>3</v>
      </c>
      <c r="AR47" s="190">
        <v>29</v>
      </c>
      <c r="AS47" s="270"/>
      <c r="AT47" s="77">
        <v>21</v>
      </c>
      <c r="AU47" s="77">
        <v>22</v>
      </c>
      <c r="AY47" s="270"/>
      <c r="AZ47" s="15">
        <v>18</v>
      </c>
      <c r="BA47" s="15">
        <v>1</v>
      </c>
      <c r="BD47" s="190"/>
      <c r="BI47" s="190"/>
    </row>
    <row r="48" spans="1:61" ht="21" customHeight="1" x14ac:dyDescent="0.3">
      <c r="A48" s="153">
        <v>31</v>
      </c>
      <c r="B48" s="63">
        <v>5</v>
      </c>
      <c r="C48" s="287" t="s">
        <v>196</v>
      </c>
      <c r="D48" s="65" t="s">
        <v>57</v>
      </c>
      <c r="E48" s="68" t="s">
        <v>18</v>
      </c>
      <c r="F48" s="65" t="s">
        <v>95</v>
      </c>
      <c r="G48" s="190" t="str">
        <f t="shared" si="0"/>
        <v>B</v>
      </c>
      <c r="H48" s="75" t="s">
        <v>440</v>
      </c>
      <c r="I48" s="192" t="s">
        <v>142</v>
      </c>
      <c r="J48" s="148" t="s">
        <v>283</v>
      </c>
      <c r="AB48" s="190" t="s">
        <v>10</v>
      </c>
      <c r="AC48" s="190" t="s">
        <v>207</v>
      </c>
      <c r="AD48" s="190">
        <v>4</v>
      </c>
      <c r="AE48" s="190">
        <v>7</v>
      </c>
      <c r="AF48" s="190">
        <v>-18</v>
      </c>
      <c r="AG48" s="190"/>
      <c r="AH48" s="58"/>
      <c r="AI48" s="190" t="s">
        <v>10</v>
      </c>
      <c r="AJ48" s="190" t="s">
        <v>350</v>
      </c>
      <c r="AK48" s="190"/>
      <c r="AL48" s="65"/>
      <c r="AO48" s="148">
        <v>28</v>
      </c>
      <c r="AP48" s="148">
        <v>29</v>
      </c>
      <c r="AQ48" s="190">
        <f t="shared" si="5"/>
        <v>3</v>
      </c>
      <c r="AR48" s="190">
        <v>30</v>
      </c>
      <c r="AS48" s="270"/>
      <c r="AT48" s="77">
        <v>21</v>
      </c>
      <c r="AU48" s="77">
        <v>23</v>
      </c>
      <c r="AY48" s="270"/>
      <c r="AZ48">
        <v>3</v>
      </c>
      <c r="BA48" s="190">
        <v>11</v>
      </c>
      <c r="BB48" s="190">
        <f>COUNTIF(AZ$48:BA$67,BC48)</f>
        <v>4</v>
      </c>
      <c r="BC48" s="190">
        <v>3</v>
      </c>
      <c r="BD48" s="190"/>
      <c r="BI48" s="190"/>
    </row>
    <row r="49" spans="1:61" ht="21" customHeight="1" x14ac:dyDescent="0.3">
      <c r="A49" s="153">
        <v>32</v>
      </c>
      <c r="B49" s="59">
        <v>6</v>
      </c>
      <c r="C49" s="65" t="s">
        <v>195</v>
      </c>
      <c r="D49" s="67" t="s">
        <v>57</v>
      </c>
      <c r="E49" s="69" t="s">
        <v>18</v>
      </c>
      <c r="F49" s="67" t="s">
        <v>515</v>
      </c>
      <c r="G49" s="190" t="str">
        <f t="shared" si="0"/>
        <v>B</v>
      </c>
      <c r="H49" s="75" t="s">
        <v>464</v>
      </c>
      <c r="I49" s="192" t="s">
        <v>514</v>
      </c>
      <c r="AB49" s="190" t="s">
        <v>10</v>
      </c>
      <c r="AC49" s="190" t="s">
        <v>349</v>
      </c>
      <c r="AD49" s="190">
        <v>3</v>
      </c>
      <c r="AE49" s="190">
        <v>8</v>
      </c>
      <c r="AF49" s="190">
        <v>-51</v>
      </c>
      <c r="AG49" s="190"/>
      <c r="AH49" s="58"/>
      <c r="AI49" s="190" t="s">
        <v>10</v>
      </c>
      <c r="AJ49" s="190" t="s">
        <v>134</v>
      </c>
      <c r="AK49" s="190"/>
      <c r="AL49" s="65"/>
      <c r="AO49" s="148">
        <v>28</v>
      </c>
      <c r="AP49" s="148">
        <v>30</v>
      </c>
      <c r="AQ49" s="190">
        <f t="shared" si="5"/>
        <v>3</v>
      </c>
      <c r="AR49" s="190">
        <v>31</v>
      </c>
      <c r="AS49" s="270"/>
      <c r="AT49" s="77">
        <v>21</v>
      </c>
      <c r="AU49" s="77">
        <v>24</v>
      </c>
      <c r="AY49" s="270"/>
      <c r="AZ49" s="190">
        <v>3</v>
      </c>
      <c r="BA49" s="190">
        <v>19</v>
      </c>
      <c r="BB49" s="190">
        <f t="shared" ref="BB49:BB56" si="6">COUNTIF(AZ$48:BA$67,BC49)</f>
        <v>4</v>
      </c>
      <c r="BC49" s="190">
        <v>4</v>
      </c>
      <c r="BD49" s="190"/>
      <c r="BI49" s="190"/>
    </row>
    <row r="50" spans="1:61" ht="21" customHeight="1" x14ac:dyDescent="0.4">
      <c r="A50" s="153">
        <v>33</v>
      </c>
      <c r="B50" s="58">
        <v>1</v>
      </c>
      <c r="C50" s="65" t="s">
        <v>519</v>
      </c>
      <c r="D50" s="65" t="s">
        <v>59</v>
      </c>
      <c r="E50" s="68" t="s">
        <v>100</v>
      </c>
      <c r="F50" s="65" t="s">
        <v>520</v>
      </c>
      <c r="G50" s="190" t="str">
        <f t="shared" si="0"/>
        <v>A</v>
      </c>
      <c r="H50" s="75" t="s">
        <v>456</v>
      </c>
      <c r="I50" s="192" t="s">
        <v>521</v>
      </c>
      <c r="J50" s="252">
        <v>2019</v>
      </c>
      <c r="K50" s="190"/>
      <c r="L50" s="190"/>
      <c r="M50" s="190"/>
      <c r="N50" s="190"/>
      <c r="O50" s="190"/>
      <c r="P50" s="190"/>
      <c r="Q50" s="190"/>
      <c r="R50" s="190"/>
      <c r="S50" s="190"/>
      <c r="T50" s="190"/>
      <c r="U50" s="190"/>
      <c r="AB50" s="190" t="s">
        <v>10</v>
      </c>
      <c r="AC50" s="190" t="s">
        <v>134</v>
      </c>
      <c r="AD50" s="190">
        <v>2</v>
      </c>
      <c r="AE50" s="190">
        <v>9</v>
      </c>
      <c r="AF50" s="190">
        <v>-85</v>
      </c>
      <c r="AG50" s="190"/>
      <c r="AH50" s="58"/>
      <c r="AI50" s="190" t="s">
        <v>10</v>
      </c>
      <c r="AJ50" s="190" t="s">
        <v>141</v>
      </c>
      <c r="AK50" s="190"/>
      <c r="AL50" s="65"/>
      <c r="AO50" s="148">
        <v>29</v>
      </c>
      <c r="AP50" s="148">
        <v>31</v>
      </c>
      <c r="AQ50" s="190">
        <f t="shared" si="5"/>
        <v>3</v>
      </c>
      <c r="AR50" s="190">
        <v>32</v>
      </c>
      <c r="AS50" s="270"/>
      <c r="AT50" s="148">
        <v>27</v>
      </c>
      <c r="AU50" s="148">
        <v>32</v>
      </c>
      <c r="AV50" s="190">
        <f t="shared" ref="AV50:AV59" si="7">COUNTIF(AT$50:AU$69,AW50)</f>
        <v>4</v>
      </c>
      <c r="AW50" s="190">
        <v>27</v>
      </c>
      <c r="AY50" s="270"/>
      <c r="AZ50" s="190">
        <v>3</v>
      </c>
      <c r="BA50" s="190">
        <v>29</v>
      </c>
      <c r="BB50" s="190">
        <f t="shared" si="6"/>
        <v>4</v>
      </c>
      <c r="BC50" s="190">
        <v>11</v>
      </c>
      <c r="BI50" s="190"/>
    </row>
    <row r="51" spans="1:61" ht="21" customHeight="1" x14ac:dyDescent="0.3">
      <c r="A51" s="153">
        <v>34</v>
      </c>
      <c r="B51" s="59">
        <v>2</v>
      </c>
      <c r="C51" s="67" t="s">
        <v>345</v>
      </c>
      <c r="D51" s="67" t="s">
        <v>59</v>
      </c>
      <c r="E51" s="69" t="s">
        <v>100</v>
      </c>
      <c r="F51" s="67" t="s">
        <v>203</v>
      </c>
      <c r="G51" s="190" t="str">
        <f t="shared" si="0"/>
        <v>C</v>
      </c>
      <c r="H51" s="75" t="s">
        <v>460</v>
      </c>
      <c r="I51" s="192" t="s">
        <v>144</v>
      </c>
      <c r="J51" s="190"/>
      <c r="K51" s="193" t="s">
        <v>26</v>
      </c>
      <c r="L51" s="193"/>
      <c r="M51" s="193"/>
      <c r="N51" s="193"/>
      <c r="O51" s="193"/>
      <c r="P51" s="193" t="s">
        <v>26</v>
      </c>
      <c r="Q51" s="190"/>
      <c r="R51" s="190"/>
      <c r="S51" s="190"/>
      <c r="T51" s="190"/>
      <c r="U51" s="190"/>
      <c r="AB51" s="190" t="s">
        <v>10</v>
      </c>
      <c r="AC51" s="190" t="s">
        <v>141</v>
      </c>
      <c r="AD51" s="190">
        <v>2</v>
      </c>
      <c r="AE51" s="190">
        <v>9</v>
      </c>
      <c r="AF51" s="190">
        <v>-61</v>
      </c>
      <c r="AG51" s="190"/>
      <c r="AH51" s="58"/>
      <c r="AI51" s="190" t="s">
        <v>10</v>
      </c>
      <c r="AJ51" s="190" t="s">
        <v>129</v>
      </c>
      <c r="AK51" s="190"/>
      <c r="AL51" s="65"/>
      <c r="AO51" s="148">
        <v>30</v>
      </c>
      <c r="AP51" s="148">
        <v>31</v>
      </c>
      <c r="AQ51" s="190">
        <f t="shared" si="5"/>
        <v>3</v>
      </c>
      <c r="AR51" s="190">
        <v>33</v>
      </c>
      <c r="AS51" s="270"/>
      <c r="AT51" s="148">
        <v>27</v>
      </c>
      <c r="AU51" s="148">
        <v>33</v>
      </c>
      <c r="AV51" s="190">
        <f t="shared" si="7"/>
        <v>4</v>
      </c>
      <c r="AW51" s="190">
        <v>28</v>
      </c>
      <c r="AY51" s="270"/>
      <c r="AZ51" s="190">
        <v>11</v>
      </c>
      <c r="BA51" s="190">
        <v>19</v>
      </c>
      <c r="BB51" s="190">
        <f t="shared" si="6"/>
        <v>4</v>
      </c>
      <c r="BC51" s="190">
        <v>12</v>
      </c>
      <c r="BI51" s="190"/>
    </row>
    <row r="52" spans="1:61" ht="21" customHeight="1" x14ac:dyDescent="0.3">
      <c r="A52" s="153">
        <v>35</v>
      </c>
      <c r="B52" s="288">
        <v>1</v>
      </c>
      <c r="C52" s="11" t="s">
        <v>102</v>
      </c>
      <c r="D52" s="11" t="s">
        <v>61</v>
      </c>
      <c r="E52" s="289" t="s">
        <v>101</v>
      </c>
      <c r="F52" s="11" t="s">
        <v>103</v>
      </c>
      <c r="G52" s="190" t="str">
        <f t="shared" si="0"/>
        <v>C</v>
      </c>
      <c r="H52" s="75" t="s">
        <v>468</v>
      </c>
      <c r="I52" s="192" t="s">
        <v>145</v>
      </c>
      <c r="J52" s="190"/>
      <c r="K52" s="190"/>
      <c r="L52" s="190" t="s">
        <v>216</v>
      </c>
      <c r="M52" s="190" t="s">
        <v>216</v>
      </c>
      <c r="N52" s="190" t="s">
        <v>216</v>
      </c>
      <c r="O52" s="190" t="s">
        <v>216</v>
      </c>
      <c r="P52" s="190"/>
      <c r="Q52" s="190" t="s">
        <v>217</v>
      </c>
      <c r="R52" s="190" t="s">
        <v>217</v>
      </c>
      <c r="S52" s="190" t="s">
        <v>218</v>
      </c>
      <c r="T52" s="190" t="s">
        <v>218</v>
      </c>
      <c r="U52" s="190"/>
      <c r="AB52" s="190" t="s">
        <v>10</v>
      </c>
      <c r="AC52" s="190" t="s">
        <v>129</v>
      </c>
      <c r="AD52" s="190">
        <v>1</v>
      </c>
      <c r="AE52" s="190">
        <v>10</v>
      </c>
      <c r="AF52" s="190">
        <v>-103</v>
      </c>
      <c r="AG52" s="190"/>
      <c r="AH52" s="58"/>
      <c r="AI52" s="190" t="s">
        <v>10</v>
      </c>
      <c r="AJ52" s="148" t="s">
        <v>548</v>
      </c>
      <c r="AK52" s="190"/>
      <c r="AL52" s="65"/>
      <c r="AO52" s="148">
        <v>31</v>
      </c>
      <c r="AP52" s="148">
        <v>36</v>
      </c>
      <c r="AQ52" s="190">
        <f t="shared" si="5"/>
        <v>3</v>
      </c>
      <c r="AR52" s="190">
        <v>34</v>
      </c>
      <c r="AS52" s="270"/>
      <c r="AT52" s="148">
        <v>27</v>
      </c>
      <c r="AU52" s="148">
        <v>34</v>
      </c>
      <c r="AV52" s="190">
        <f t="shared" si="7"/>
        <v>4</v>
      </c>
      <c r="AW52" s="190">
        <v>29</v>
      </c>
      <c r="AY52" s="270"/>
      <c r="AZ52" s="190">
        <v>11</v>
      </c>
      <c r="BA52" s="190">
        <v>29</v>
      </c>
      <c r="BB52" s="190">
        <f t="shared" si="6"/>
        <v>4</v>
      </c>
      <c r="BC52" s="190">
        <v>19</v>
      </c>
      <c r="BI52" s="190"/>
    </row>
    <row r="53" spans="1:61" ht="21" customHeight="1" x14ac:dyDescent="0.3">
      <c r="A53" s="153">
        <v>36</v>
      </c>
      <c r="B53" s="72">
        <v>1</v>
      </c>
      <c r="C53" s="65" t="s">
        <v>511</v>
      </c>
      <c r="D53" s="65" t="s">
        <v>512</v>
      </c>
      <c r="E53" s="68" t="s">
        <v>513</v>
      </c>
      <c r="F53" s="290" t="s">
        <v>547</v>
      </c>
      <c r="G53" s="190" t="str">
        <f t="shared" si="0"/>
        <v>D</v>
      </c>
      <c r="H53" s="12" t="s">
        <v>470</v>
      </c>
      <c r="I53" s="12" t="s">
        <v>548</v>
      </c>
      <c r="J53" s="193" t="s">
        <v>276</v>
      </c>
      <c r="K53" s="193" t="s">
        <v>265</v>
      </c>
      <c r="L53" s="197" t="s">
        <v>122</v>
      </c>
      <c r="M53" s="197" t="s">
        <v>227</v>
      </c>
      <c r="N53" s="197" t="s">
        <v>130</v>
      </c>
      <c r="O53" s="197" t="s">
        <v>140</v>
      </c>
      <c r="P53" s="193" t="s">
        <v>269</v>
      </c>
      <c r="Q53" s="197" t="s">
        <v>138</v>
      </c>
      <c r="R53" s="197" t="s">
        <v>226</v>
      </c>
      <c r="S53" s="197" t="s">
        <v>142</v>
      </c>
      <c r="T53" s="197" t="s">
        <v>143</v>
      </c>
      <c r="U53" s="146" t="s">
        <v>172</v>
      </c>
      <c r="AB53" s="190" t="s">
        <v>10</v>
      </c>
      <c r="AC53" s="190"/>
      <c r="AD53" s="190"/>
      <c r="AE53" s="190"/>
      <c r="AF53" s="190"/>
      <c r="AG53" s="190"/>
      <c r="AH53" s="58"/>
      <c r="AI53" s="190" t="s">
        <v>10</v>
      </c>
      <c r="AJ53" s="148" t="s">
        <v>523</v>
      </c>
      <c r="AK53" s="190"/>
      <c r="AL53" s="65"/>
      <c r="AO53" s="148">
        <v>32</v>
      </c>
      <c r="AP53" s="148">
        <v>33</v>
      </c>
      <c r="AQ53" s="190">
        <f t="shared" si="5"/>
        <v>3</v>
      </c>
      <c r="AR53" s="190">
        <v>35</v>
      </c>
      <c r="AS53" s="270"/>
      <c r="AT53" s="148">
        <v>27</v>
      </c>
      <c r="AU53" s="148">
        <v>35</v>
      </c>
      <c r="AV53" s="190">
        <f t="shared" si="7"/>
        <v>4</v>
      </c>
      <c r="AW53" s="190">
        <v>30</v>
      </c>
      <c r="AY53" s="270"/>
      <c r="AZ53" s="190">
        <v>19</v>
      </c>
      <c r="BA53" s="190">
        <v>29</v>
      </c>
      <c r="BB53" s="190">
        <f t="shared" si="6"/>
        <v>4</v>
      </c>
      <c r="BC53" s="190">
        <v>20</v>
      </c>
      <c r="BI53" s="190"/>
    </row>
    <row r="54" spans="1:61" ht="21" customHeight="1" x14ac:dyDescent="0.3">
      <c r="A54" s="153"/>
      <c r="H54" s="12"/>
      <c r="J54" s="193" t="s">
        <v>353</v>
      </c>
      <c r="K54" s="193" t="s">
        <v>267</v>
      </c>
      <c r="L54" s="201" t="s">
        <v>351</v>
      </c>
      <c r="M54" s="201" t="s">
        <v>132</v>
      </c>
      <c r="N54" s="201" t="s">
        <v>144</v>
      </c>
      <c r="O54" s="201" t="s">
        <v>125</v>
      </c>
      <c r="P54" s="193" t="s">
        <v>271</v>
      </c>
      <c r="Q54" s="201" t="s">
        <v>128</v>
      </c>
      <c r="R54" s="201" t="s">
        <v>212</v>
      </c>
      <c r="S54" s="201" t="s">
        <v>553</v>
      </c>
      <c r="T54" s="201" t="s">
        <v>383</v>
      </c>
      <c r="U54" s="149" t="s">
        <v>192</v>
      </c>
      <c r="AB54" s="55" t="s">
        <v>10</v>
      </c>
      <c r="AC54" s="55"/>
      <c r="AD54" s="55"/>
      <c r="AE54" s="55"/>
      <c r="AF54" s="55"/>
      <c r="AG54" s="55"/>
      <c r="AH54" s="58"/>
      <c r="AI54" s="190" t="s">
        <v>10</v>
      </c>
      <c r="AJ54" s="148" t="s">
        <v>540</v>
      </c>
      <c r="AK54" s="190"/>
      <c r="AL54" s="65"/>
      <c r="AO54" s="148">
        <v>32</v>
      </c>
      <c r="AP54" s="148">
        <v>34</v>
      </c>
      <c r="AQ54" s="190">
        <f t="shared" si="5"/>
        <v>3</v>
      </c>
      <c r="AR54" s="190">
        <v>36</v>
      </c>
      <c r="AS54" s="270"/>
      <c r="AT54" s="148">
        <v>28</v>
      </c>
      <c r="AU54" s="148">
        <v>33</v>
      </c>
      <c r="AV54" s="190">
        <f t="shared" si="7"/>
        <v>4</v>
      </c>
      <c r="AW54" s="190">
        <v>31</v>
      </c>
      <c r="AY54" s="270"/>
      <c r="AZ54" s="190">
        <v>4</v>
      </c>
      <c r="BA54" s="190">
        <v>12</v>
      </c>
      <c r="BB54" s="190">
        <f t="shared" si="6"/>
        <v>4</v>
      </c>
      <c r="BC54" s="190">
        <v>29</v>
      </c>
      <c r="BI54" s="190"/>
    </row>
    <row r="55" spans="1:61" ht="21" customHeight="1" x14ac:dyDescent="0.3">
      <c r="A55" s="153"/>
      <c r="H55" s="12"/>
      <c r="J55" s="193" t="s">
        <v>354</v>
      </c>
      <c r="K55" s="193" t="s">
        <v>266</v>
      </c>
      <c r="L55" s="175" t="s">
        <v>133</v>
      </c>
      <c r="M55" s="175" t="s">
        <v>135</v>
      </c>
      <c r="N55" s="175" t="s">
        <v>225</v>
      </c>
      <c r="O55" s="175" t="s">
        <v>137</v>
      </c>
      <c r="P55" s="193" t="s">
        <v>270</v>
      </c>
      <c r="Q55" s="175" t="s">
        <v>382</v>
      </c>
      <c r="R55" s="175" t="s">
        <v>145</v>
      </c>
      <c r="S55" s="175" t="s">
        <v>215</v>
      </c>
      <c r="T55" s="175" t="s">
        <v>131</v>
      </c>
      <c r="U55" s="244" t="s">
        <v>194</v>
      </c>
      <c r="AC55" s="190"/>
      <c r="AD55" s="190"/>
      <c r="AE55" s="190"/>
      <c r="AF55" s="190"/>
      <c r="AG55" s="190"/>
      <c r="AH55" s="58"/>
      <c r="AI55" s="190"/>
      <c r="AJ55" s="190"/>
      <c r="AK55" s="190"/>
      <c r="AL55" s="65"/>
      <c r="AO55" s="148">
        <v>32</v>
      </c>
      <c r="AP55" s="148">
        <v>35</v>
      </c>
      <c r="AR55" s="190"/>
      <c r="AS55" s="270"/>
      <c r="AT55" s="148">
        <v>28</v>
      </c>
      <c r="AU55" s="148">
        <v>34</v>
      </c>
      <c r="AV55" s="190">
        <f t="shared" si="7"/>
        <v>4</v>
      </c>
      <c r="AW55" s="190">
        <v>32</v>
      </c>
      <c r="AY55" s="270"/>
      <c r="AZ55" s="190">
        <v>4</v>
      </c>
      <c r="BA55" s="190">
        <v>20</v>
      </c>
      <c r="BB55" s="190">
        <f t="shared" si="6"/>
        <v>4</v>
      </c>
      <c r="BC55" s="190">
        <v>30</v>
      </c>
      <c r="BI55" s="190"/>
    </row>
    <row r="56" spans="1:61" ht="21" customHeight="1" x14ac:dyDescent="0.3">
      <c r="A56" s="58"/>
      <c r="H56" s="12"/>
      <c r="J56" s="193" t="s">
        <v>279</v>
      </c>
      <c r="K56" s="193" t="s">
        <v>268</v>
      </c>
      <c r="L56" s="203" t="s">
        <v>134</v>
      </c>
      <c r="M56" s="203" t="s">
        <v>136</v>
      </c>
      <c r="N56" s="204" t="s">
        <v>124</v>
      </c>
      <c r="O56" s="203" t="s">
        <v>129</v>
      </c>
      <c r="P56" s="193" t="s">
        <v>272</v>
      </c>
      <c r="Q56" s="203" t="s">
        <v>350</v>
      </c>
      <c r="R56" s="203" t="s">
        <v>349</v>
      </c>
      <c r="S56" s="203" t="s">
        <v>141</v>
      </c>
      <c r="T56" s="203" t="s">
        <v>207</v>
      </c>
      <c r="U56" s="147" t="s">
        <v>193</v>
      </c>
      <c r="AB56" s="65"/>
      <c r="AC56" s="65"/>
      <c r="AD56" s="65"/>
      <c r="AE56" s="65"/>
      <c r="AF56" s="65"/>
      <c r="AG56" s="65"/>
      <c r="AH56" s="65"/>
      <c r="AI56" s="65"/>
      <c r="AJ56" s="65"/>
      <c r="AK56" s="65"/>
      <c r="AL56" s="65"/>
      <c r="AO56" s="148">
        <v>33</v>
      </c>
      <c r="AP56" s="148">
        <v>34</v>
      </c>
      <c r="AR56" s="190"/>
      <c r="AS56" s="270"/>
      <c r="AT56" s="148">
        <v>28</v>
      </c>
      <c r="AU56" s="148">
        <v>35</v>
      </c>
      <c r="AV56" s="190">
        <f t="shared" si="7"/>
        <v>4</v>
      </c>
      <c r="AW56" s="190">
        <v>33</v>
      </c>
      <c r="AY56" s="270"/>
      <c r="AZ56" s="190">
        <v>4</v>
      </c>
      <c r="BA56" s="190">
        <v>30</v>
      </c>
      <c r="BB56" s="190">
        <f t="shared" si="6"/>
        <v>4</v>
      </c>
      <c r="BC56">
        <v>31</v>
      </c>
      <c r="BI56" s="190"/>
    </row>
    <row r="57" spans="1:61" ht="21" customHeight="1" x14ac:dyDescent="0.3">
      <c r="H57" s="12"/>
      <c r="AB57" s="65"/>
      <c r="AC57" s="65"/>
      <c r="AD57" s="65"/>
      <c r="AE57" s="65"/>
      <c r="AF57" s="65"/>
      <c r="AG57" s="65"/>
      <c r="AH57" s="65"/>
      <c r="AI57" s="65"/>
      <c r="AJ57" s="65"/>
      <c r="AK57" s="65"/>
      <c r="AL57" s="65"/>
      <c r="AO57" s="148">
        <v>33</v>
      </c>
      <c r="AP57" s="148">
        <v>35</v>
      </c>
      <c r="AR57" s="190"/>
      <c r="AS57" s="270"/>
      <c r="AT57" s="148">
        <v>28</v>
      </c>
      <c r="AU57" s="148">
        <v>36</v>
      </c>
      <c r="AV57" s="190">
        <f t="shared" si="7"/>
        <v>4</v>
      </c>
      <c r="AW57" s="190">
        <v>34</v>
      </c>
      <c r="AY57" s="270"/>
      <c r="AZ57" s="190">
        <v>12</v>
      </c>
      <c r="BA57" s="190">
        <v>20</v>
      </c>
      <c r="BB57" s="190"/>
      <c r="BI57" s="190"/>
    </row>
    <row r="58" spans="1:61" ht="21" customHeight="1" x14ac:dyDescent="0.3">
      <c r="AB58" s="65"/>
      <c r="AC58" s="65"/>
      <c r="AD58" s="65"/>
      <c r="AE58" s="65"/>
      <c r="AF58" s="65"/>
      <c r="AG58" s="65"/>
      <c r="AH58" s="65"/>
      <c r="AI58" s="65"/>
      <c r="AJ58" s="65"/>
      <c r="AK58" s="65"/>
      <c r="AL58" s="65"/>
      <c r="AO58" s="148">
        <v>34</v>
      </c>
      <c r="AP58" s="148">
        <v>36</v>
      </c>
      <c r="AR58" s="190"/>
      <c r="AS58" s="270"/>
      <c r="AT58" s="148">
        <v>29</v>
      </c>
      <c r="AU58" s="148">
        <v>34</v>
      </c>
      <c r="AV58" s="190">
        <f t="shared" si="7"/>
        <v>4</v>
      </c>
      <c r="AW58" s="190">
        <v>35</v>
      </c>
      <c r="AY58" s="270"/>
      <c r="AZ58" s="190">
        <v>12</v>
      </c>
      <c r="BA58" s="190">
        <v>30</v>
      </c>
      <c r="BI58" s="190"/>
    </row>
    <row r="59" spans="1:61" ht="21" customHeight="1" x14ac:dyDescent="0.3">
      <c r="AB59" s="65"/>
      <c r="AC59" s="65"/>
      <c r="AD59" s="65"/>
      <c r="AE59" s="65"/>
      <c r="AF59" s="65"/>
      <c r="AG59" s="65"/>
      <c r="AH59" s="65"/>
      <c r="AI59" s="65"/>
      <c r="AJ59" s="65"/>
      <c r="AK59" s="65"/>
      <c r="AL59" s="65"/>
      <c r="AO59" s="148">
        <v>35</v>
      </c>
      <c r="AP59" s="148">
        <v>36</v>
      </c>
      <c r="AR59" s="190"/>
      <c r="AS59" s="270"/>
      <c r="AT59" s="148">
        <v>29</v>
      </c>
      <c r="AU59" s="148">
        <v>35</v>
      </c>
      <c r="AV59" s="190">
        <f t="shared" si="7"/>
        <v>4</v>
      </c>
      <c r="AW59" s="190">
        <v>36</v>
      </c>
      <c r="AY59" s="270"/>
      <c r="AZ59" s="190">
        <v>20</v>
      </c>
      <c r="BA59" s="190">
        <v>30</v>
      </c>
      <c r="BI59" s="190"/>
    </row>
    <row r="60" spans="1:61" ht="21" customHeight="1" x14ac:dyDescent="0.3">
      <c r="AB60" s="65"/>
      <c r="AC60" s="65"/>
      <c r="AD60" s="65"/>
      <c r="AE60" s="65"/>
      <c r="AF60" s="65"/>
      <c r="AG60" s="65"/>
      <c r="AH60" s="65"/>
      <c r="AI60" s="65"/>
      <c r="AJ60" s="65"/>
      <c r="AK60" s="65"/>
      <c r="AL60" s="65"/>
      <c r="AO60" s="83">
        <v>1</v>
      </c>
      <c r="AP60" s="83">
        <v>2</v>
      </c>
      <c r="AQ60" s="190">
        <f>COUNTIF(AO$60:AP$83,AR60)</f>
        <v>3</v>
      </c>
      <c r="AR60" s="190">
        <v>1</v>
      </c>
      <c r="AS60" s="270"/>
      <c r="AT60" s="148">
        <v>29</v>
      </c>
      <c r="AU60" s="148">
        <v>36</v>
      </c>
      <c r="AW60"/>
      <c r="AY60" s="270"/>
      <c r="AZ60">
        <v>31</v>
      </c>
      <c r="BA60">
        <v>19</v>
      </c>
      <c r="BI60" s="190"/>
    </row>
    <row r="61" spans="1:61" ht="21" customHeight="1" x14ac:dyDescent="0.3">
      <c r="AB61" s="65"/>
      <c r="AC61" s="65"/>
      <c r="AD61" s="65"/>
      <c r="AE61" s="65"/>
      <c r="AF61" s="65"/>
      <c r="AG61" s="65"/>
      <c r="AH61" s="65"/>
      <c r="AI61" s="65"/>
      <c r="AJ61" s="65"/>
      <c r="AK61" s="65"/>
      <c r="AL61" s="65"/>
      <c r="AO61" s="83">
        <v>1</v>
      </c>
      <c r="AP61" s="83">
        <v>3</v>
      </c>
      <c r="AQ61" s="190">
        <f t="shared" ref="AQ61:AQ75" si="8">COUNTIF(AO$60:AP$83,AR61)</f>
        <v>3</v>
      </c>
      <c r="AR61" s="190">
        <v>2</v>
      </c>
      <c r="AS61" s="270"/>
      <c r="AT61" s="148">
        <v>29</v>
      </c>
      <c r="AU61" s="148">
        <v>32</v>
      </c>
      <c r="AW61"/>
      <c r="AY61" s="270"/>
      <c r="AZ61" s="190">
        <v>31</v>
      </c>
      <c r="BA61">
        <v>20</v>
      </c>
      <c r="BI61" s="190"/>
    </row>
    <row r="62" spans="1:61" ht="21" customHeight="1" x14ac:dyDescent="0.3">
      <c r="G62" s="190"/>
      <c r="J62" s="4" t="s">
        <v>315</v>
      </c>
      <c r="K62" s="57"/>
      <c r="L62" s="179" t="s">
        <v>316</v>
      </c>
      <c r="AB62" s="65"/>
      <c r="AC62" s="65"/>
      <c r="AD62" s="65"/>
      <c r="AE62" s="65"/>
      <c r="AF62" s="65"/>
      <c r="AG62" s="65"/>
      <c r="AH62" s="65"/>
      <c r="AI62" s="65"/>
      <c r="AJ62" s="65"/>
      <c r="AK62" s="65"/>
      <c r="AL62" s="65"/>
      <c r="AO62" s="83">
        <v>1</v>
      </c>
      <c r="AP62" s="83">
        <v>4</v>
      </c>
      <c r="AQ62" s="190">
        <f t="shared" si="8"/>
        <v>3</v>
      </c>
      <c r="AR62" s="190">
        <v>3</v>
      </c>
      <c r="AS62" s="270"/>
      <c r="AT62" s="148">
        <v>30</v>
      </c>
      <c r="AU62" s="148">
        <v>35</v>
      </c>
      <c r="AW62"/>
      <c r="AY62" s="270"/>
      <c r="AZ62" s="190">
        <v>31</v>
      </c>
      <c r="BA62">
        <v>4</v>
      </c>
      <c r="BI62" s="190"/>
    </row>
    <row r="63" spans="1:61" ht="21" customHeight="1" x14ac:dyDescent="0.3">
      <c r="G63" s="190"/>
      <c r="K63" s="193" t="s">
        <v>26</v>
      </c>
      <c r="L63" s="193"/>
      <c r="M63" s="193"/>
      <c r="N63" s="193"/>
      <c r="O63" s="193"/>
      <c r="P63" s="193" t="s">
        <v>26</v>
      </c>
      <c r="Q63" s="57"/>
      <c r="T63" s="57"/>
      <c r="AB63" s="65"/>
      <c r="AC63" s="65"/>
      <c r="AD63" s="65"/>
      <c r="AE63" s="65"/>
      <c r="AF63" s="65"/>
      <c r="AG63" s="65"/>
      <c r="AH63" s="65"/>
      <c r="AI63" s="65"/>
      <c r="AJ63" s="65"/>
      <c r="AK63" s="65"/>
      <c r="AL63" s="65"/>
      <c r="AO63" s="83">
        <v>2</v>
      </c>
      <c r="AP63" s="83">
        <v>3</v>
      </c>
      <c r="AQ63" s="190">
        <f t="shared" si="8"/>
        <v>3</v>
      </c>
      <c r="AR63" s="190">
        <v>4</v>
      </c>
      <c r="AS63" s="270"/>
      <c r="AT63" s="148">
        <v>30</v>
      </c>
      <c r="AU63" s="148">
        <v>36</v>
      </c>
      <c r="AW63"/>
      <c r="AY63" s="270"/>
      <c r="AZ63" s="190">
        <v>31</v>
      </c>
      <c r="BA63">
        <v>11</v>
      </c>
      <c r="BI63" s="190"/>
    </row>
    <row r="64" spans="1:61" ht="21" customHeight="1" x14ac:dyDescent="0.3">
      <c r="G64" s="190"/>
      <c r="J64" s="57"/>
      <c r="K64" s="57"/>
      <c r="L64" s="57" t="s">
        <v>216</v>
      </c>
      <c r="M64" s="57" t="s">
        <v>216</v>
      </c>
      <c r="N64" s="57" t="s">
        <v>216</v>
      </c>
      <c r="O64" s="57" t="s">
        <v>216</v>
      </c>
      <c r="P64" s="57"/>
      <c r="Q64" s="57" t="s">
        <v>217</v>
      </c>
      <c r="R64" s="57" t="s">
        <v>217</v>
      </c>
      <c r="S64" s="57" t="s">
        <v>218</v>
      </c>
      <c r="T64" s="57" t="s">
        <v>218</v>
      </c>
      <c r="AB64" s="65"/>
      <c r="AC64" s="65"/>
      <c r="AD64" s="65"/>
      <c r="AE64" s="65"/>
      <c r="AF64" s="65"/>
      <c r="AG64" s="65"/>
      <c r="AH64" s="65"/>
      <c r="AI64" s="65"/>
      <c r="AJ64" s="65"/>
      <c r="AK64" s="65"/>
      <c r="AL64" s="65"/>
      <c r="AO64" s="83">
        <v>2</v>
      </c>
      <c r="AP64" s="83">
        <v>4</v>
      </c>
      <c r="AQ64" s="190">
        <f t="shared" si="8"/>
        <v>3</v>
      </c>
      <c r="AR64" s="190">
        <v>5</v>
      </c>
      <c r="AS64" s="270"/>
      <c r="AT64" s="148">
        <v>30</v>
      </c>
      <c r="AU64" s="148">
        <v>32</v>
      </c>
      <c r="AW64"/>
      <c r="AY64" s="270"/>
      <c r="AZ64">
        <v>29</v>
      </c>
      <c r="BA64">
        <v>12</v>
      </c>
      <c r="BI64" s="190"/>
    </row>
    <row r="65" spans="7:61" ht="21" customHeight="1" x14ac:dyDescent="0.3">
      <c r="G65" s="190"/>
      <c r="J65" s="193" t="s">
        <v>276</v>
      </c>
      <c r="K65" s="193" t="s">
        <v>265</v>
      </c>
      <c r="L65" s="197" t="s">
        <v>143</v>
      </c>
      <c r="M65" s="157" t="s">
        <v>130</v>
      </c>
      <c r="N65" s="197" t="s">
        <v>140</v>
      </c>
      <c r="O65" s="197" t="s">
        <v>351</v>
      </c>
      <c r="P65" s="193" t="s">
        <v>269</v>
      </c>
      <c r="Q65" s="197" t="s">
        <v>226</v>
      </c>
      <c r="R65" s="197" t="s">
        <v>144</v>
      </c>
      <c r="S65" s="197" t="s">
        <v>138</v>
      </c>
      <c r="T65" s="197" t="s">
        <v>122</v>
      </c>
      <c r="U65" s="146" t="s">
        <v>172</v>
      </c>
      <c r="AB65" s="65"/>
      <c r="AC65" s="65"/>
      <c r="AD65" s="65"/>
      <c r="AE65" s="65"/>
      <c r="AF65" s="65"/>
      <c r="AG65" s="65"/>
      <c r="AH65" s="65"/>
      <c r="AI65" s="65"/>
      <c r="AJ65" s="65"/>
      <c r="AK65" s="65"/>
      <c r="AL65" s="65"/>
      <c r="AO65" s="83">
        <v>3</v>
      </c>
      <c r="AP65" s="83">
        <v>4</v>
      </c>
      <c r="AQ65" s="190">
        <f t="shared" si="8"/>
        <v>3</v>
      </c>
      <c r="AR65" s="190">
        <v>6</v>
      </c>
      <c r="AS65" s="270"/>
      <c r="AT65" s="148">
        <v>30</v>
      </c>
      <c r="AU65" s="148">
        <v>33</v>
      </c>
      <c r="AW65"/>
      <c r="AY65" s="270"/>
      <c r="AZ65">
        <v>30</v>
      </c>
      <c r="BA65">
        <v>3</v>
      </c>
      <c r="BI65" s="190"/>
    </row>
    <row r="66" spans="7:61" ht="21" customHeight="1" x14ac:dyDescent="0.3">
      <c r="G66" s="190"/>
      <c r="J66" s="193" t="s">
        <v>277</v>
      </c>
      <c r="K66" s="193" t="s">
        <v>266</v>
      </c>
      <c r="L66" s="175" t="s">
        <v>133</v>
      </c>
      <c r="M66" s="175" t="s">
        <v>125</v>
      </c>
      <c r="N66" s="175" t="s">
        <v>136</v>
      </c>
      <c r="O66" s="175" t="s">
        <v>131</v>
      </c>
      <c r="P66" s="193" t="s">
        <v>270</v>
      </c>
      <c r="Q66" s="175" t="s">
        <v>382</v>
      </c>
      <c r="R66" s="175" t="s">
        <v>350</v>
      </c>
      <c r="S66" s="175" t="s">
        <v>145</v>
      </c>
      <c r="T66" s="175" t="s">
        <v>553</v>
      </c>
      <c r="U66" s="244" t="s">
        <v>194</v>
      </c>
      <c r="AB66" s="65"/>
      <c r="AC66" s="65"/>
      <c r="AD66" s="65"/>
      <c r="AE66" s="65"/>
      <c r="AF66" s="65"/>
      <c r="AG66" s="65"/>
      <c r="AH66" s="65"/>
      <c r="AI66" s="65"/>
      <c r="AJ66" s="65"/>
      <c r="AK66" s="65"/>
      <c r="AL66" s="65"/>
      <c r="AO66" s="83">
        <v>5</v>
      </c>
      <c r="AP66" s="83">
        <v>6</v>
      </c>
      <c r="AQ66" s="190">
        <f t="shared" si="8"/>
        <v>3</v>
      </c>
      <c r="AR66" s="190">
        <v>7</v>
      </c>
      <c r="AS66" s="270"/>
      <c r="AT66" s="148">
        <v>31</v>
      </c>
      <c r="AU66" s="148">
        <v>36</v>
      </c>
      <c r="AW66"/>
      <c r="AY66" s="270"/>
      <c r="AZ66" s="269">
        <v>5</v>
      </c>
      <c r="BA66" s="269">
        <v>13</v>
      </c>
      <c r="BB66" s="190">
        <f>COUNTIF(AZ$30:BA$84,BC66)</f>
        <v>4</v>
      </c>
      <c r="BC66">
        <v>5</v>
      </c>
      <c r="BI66" s="190"/>
    </row>
    <row r="67" spans="7:61" ht="21" customHeight="1" x14ac:dyDescent="0.3">
      <c r="G67" s="190"/>
      <c r="J67" s="193" t="s">
        <v>278</v>
      </c>
      <c r="K67" s="193" t="s">
        <v>267</v>
      </c>
      <c r="L67" s="201" t="s">
        <v>132</v>
      </c>
      <c r="M67" s="201" t="s">
        <v>227</v>
      </c>
      <c r="N67" s="201" t="s">
        <v>225</v>
      </c>
      <c r="O67" s="201" t="s">
        <v>137</v>
      </c>
      <c r="P67" s="193" t="s">
        <v>271</v>
      </c>
      <c r="Q67" s="201" t="s">
        <v>212</v>
      </c>
      <c r="R67" s="201" t="s">
        <v>128</v>
      </c>
      <c r="S67" s="205" t="s">
        <v>142</v>
      </c>
      <c r="T67" s="201" t="s">
        <v>383</v>
      </c>
      <c r="U67" s="149" t="s">
        <v>192</v>
      </c>
      <c r="AB67" s="65"/>
      <c r="AC67" s="65"/>
      <c r="AD67" s="65"/>
      <c r="AE67" s="65"/>
      <c r="AF67" s="65"/>
      <c r="AG67" s="65"/>
      <c r="AH67" s="65"/>
      <c r="AI67" s="65"/>
      <c r="AJ67" s="65"/>
      <c r="AK67" s="65"/>
      <c r="AL67" s="65"/>
      <c r="AO67" s="83">
        <v>5</v>
      </c>
      <c r="AP67" s="83">
        <v>7</v>
      </c>
      <c r="AQ67" s="190">
        <f t="shared" si="8"/>
        <v>3</v>
      </c>
      <c r="AR67" s="190">
        <v>8</v>
      </c>
      <c r="AS67" s="270"/>
      <c r="AT67" s="148">
        <v>31</v>
      </c>
      <c r="AU67" s="148">
        <v>32</v>
      </c>
      <c r="AW67"/>
      <c r="AY67" s="270"/>
      <c r="AZ67" s="269">
        <v>5</v>
      </c>
      <c r="BA67" s="269">
        <v>22</v>
      </c>
      <c r="BB67" s="190">
        <f t="shared" ref="BB67:BB74" si="9">COUNTIF(AZ$30:BA$84,BC67)</f>
        <v>4</v>
      </c>
      <c r="BC67">
        <v>6</v>
      </c>
      <c r="BI67" s="190"/>
    </row>
    <row r="68" spans="7:61" ht="21" customHeight="1" x14ac:dyDescent="0.3">
      <c r="G68" s="190"/>
      <c r="J68" s="193" t="s">
        <v>279</v>
      </c>
      <c r="K68" s="193" t="s">
        <v>268</v>
      </c>
      <c r="L68" s="160" t="s">
        <v>129</v>
      </c>
      <c r="M68" s="203" t="s">
        <v>134</v>
      </c>
      <c r="N68" s="203" t="s">
        <v>135</v>
      </c>
      <c r="O68" s="161" t="s">
        <v>124</v>
      </c>
      <c r="P68" s="193" t="s">
        <v>272</v>
      </c>
      <c r="Q68" s="203" t="s">
        <v>207</v>
      </c>
      <c r="R68" s="203" t="s">
        <v>349</v>
      </c>
      <c r="S68" s="203" t="s">
        <v>141</v>
      </c>
      <c r="T68" s="203" t="s">
        <v>215</v>
      </c>
      <c r="U68" s="147" t="s">
        <v>193</v>
      </c>
      <c r="AB68" s="65"/>
      <c r="AC68" s="65"/>
      <c r="AD68" s="65"/>
      <c r="AE68" s="65"/>
      <c r="AF68" s="65"/>
      <c r="AG68" s="65"/>
      <c r="AH68" s="65"/>
      <c r="AI68" s="65"/>
      <c r="AJ68" s="65"/>
      <c r="AK68" s="65"/>
      <c r="AL68" s="65"/>
      <c r="AO68" s="83">
        <v>5</v>
      </c>
      <c r="AP68" s="83">
        <v>8</v>
      </c>
      <c r="AQ68" s="190">
        <f t="shared" si="8"/>
        <v>3</v>
      </c>
      <c r="AR68" s="190">
        <v>9</v>
      </c>
      <c r="AS68" s="270"/>
      <c r="AT68" s="148">
        <v>31</v>
      </c>
      <c r="AU68" s="148">
        <v>33</v>
      </c>
      <c r="AW68"/>
      <c r="AY68" s="270"/>
      <c r="AZ68" s="269">
        <v>5</v>
      </c>
      <c r="BA68" s="269">
        <v>32</v>
      </c>
      <c r="BB68" s="190">
        <f t="shared" si="9"/>
        <v>4</v>
      </c>
      <c r="BC68">
        <v>13</v>
      </c>
      <c r="BI68" s="190"/>
    </row>
    <row r="69" spans="7:61" ht="21" customHeight="1" x14ac:dyDescent="0.3">
      <c r="G69" s="190"/>
      <c r="AB69" s="65"/>
      <c r="AC69" s="65"/>
      <c r="AD69" s="65"/>
      <c r="AE69" s="65"/>
      <c r="AF69" s="65"/>
      <c r="AG69" s="65"/>
      <c r="AH69" s="65"/>
      <c r="AI69" s="65"/>
      <c r="AJ69" s="65"/>
      <c r="AK69" s="65"/>
      <c r="AL69" s="65"/>
      <c r="AO69" s="83">
        <v>6</v>
      </c>
      <c r="AP69" s="83">
        <v>7</v>
      </c>
      <c r="AQ69" s="190">
        <f t="shared" si="8"/>
        <v>3</v>
      </c>
      <c r="AR69" s="190">
        <v>10</v>
      </c>
      <c r="AS69" s="270"/>
      <c r="AT69" s="148">
        <v>31</v>
      </c>
      <c r="AU69" s="148">
        <v>34</v>
      </c>
      <c r="AW69"/>
      <c r="AY69" s="270"/>
      <c r="AZ69" s="269">
        <v>13</v>
      </c>
      <c r="BA69" s="269">
        <v>22</v>
      </c>
      <c r="BB69" s="190">
        <f t="shared" si="9"/>
        <v>4</v>
      </c>
      <c r="BC69">
        <v>14</v>
      </c>
      <c r="BI69" s="190"/>
    </row>
    <row r="70" spans="7:61" ht="21" customHeight="1" x14ac:dyDescent="0.3">
      <c r="G70" s="190"/>
      <c r="AB70" s="65"/>
      <c r="AC70" s="65"/>
      <c r="AD70" s="65"/>
      <c r="AE70" s="65"/>
      <c r="AF70" s="65"/>
      <c r="AG70" s="65"/>
      <c r="AH70" s="65"/>
      <c r="AI70" s="65"/>
      <c r="AJ70" s="65"/>
      <c r="AK70" s="65"/>
      <c r="AL70" s="65"/>
      <c r="AO70" s="83">
        <v>6</v>
      </c>
      <c r="AP70" s="83">
        <v>8</v>
      </c>
      <c r="AQ70" s="190">
        <f t="shared" si="8"/>
        <v>3</v>
      </c>
      <c r="AR70" s="190">
        <v>11</v>
      </c>
      <c r="AS70" s="270"/>
      <c r="AT70" s="83">
        <v>1</v>
      </c>
      <c r="AU70" s="83">
        <v>5</v>
      </c>
      <c r="AV70" s="190">
        <f>COUNTIF(AT$50:AU$124,AW70)</f>
        <v>4</v>
      </c>
      <c r="AW70" s="190">
        <v>1</v>
      </c>
      <c r="AY70" s="270"/>
      <c r="AZ70" s="269">
        <v>13</v>
      </c>
      <c r="BA70" s="269">
        <v>32</v>
      </c>
      <c r="BB70" s="190">
        <f t="shared" si="9"/>
        <v>4</v>
      </c>
      <c r="BC70">
        <v>22</v>
      </c>
      <c r="BI70" s="190"/>
    </row>
    <row r="71" spans="7:61" ht="21" customHeight="1" x14ac:dyDescent="0.3">
      <c r="G71" s="190"/>
      <c r="M71" s="190"/>
      <c r="N71" s="190"/>
      <c r="Q71" s="190"/>
      <c r="AB71" s="65"/>
      <c r="AC71" s="65"/>
      <c r="AD71" s="65"/>
      <c r="AE71" s="65"/>
      <c r="AF71" s="65"/>
      <c r="AG71" s="65"/>
      <c r="AH71" s="65"/>
      <c r="AI71" s="65"/>
      <c r="AJ71" s="65"/>
      <c r="AK71" s="65"/>
      <c r="AL71" s="65"/>
      <c r="AO71" s="83">
        <v>7</v>
      </c>
      <c r="AP71" s="83">
        <v>8</v>
      </c>
      <c r="AQ71" s="190">
        <f t="shared" si="8"/>
        <v>3</v>
      </c>
      <c r="AR71" s="190">
        <v>12</v>
      </c>
      <c r="AS71" s="270"/>
      <c r="AT71" s="83">
        <v>1</v>
      </c>
      <c r="AU71" s="83">
        <v>6</v>
      </c>
      <c r="AV71" s="190">
        <f t="shared" ref="AV71:AV77" si="10">COUNTIF(AT$50:AU$124,AW71)</f>
        <v>4</v>
      </c>
      <c r="AW71" s="190">
        <v>2</v>
      </c>
      <c r="AY71" s="270"/>
      <c r="AZ71" s="269">
        <v>22</v>
      </c>
      <c r="BA71" s="269">
        <v>32</v>
      </c>
      <c r="BB71" s="190">
        <f t="shared" si="9"/>
        <v>4</v>
      </c>
      <c r="BC71">
        <v>23</v>
      </c>
      <c r="BI71" s="190"/>
    </row>
    <row r="72" spans="7:61" ht="21" customHeight="1" x14ac:dyDescent="0.3">
      <c r="G72" s="190"/>
      <c r="M72" s="190"/>
      <c r="AB72" s="65"/>
      <c r="AC72" s="65"/>
      <c r="AD72" s="65"/>
      <c r="AE72" s="65"/>
      <c r="AF72" s="65"/>
      <c r="AG72" s="65"/>
      <c r="AH72" s="65"/>
      <c r="AI72" s="65"/>
      <c r="AJ72" s="65"/>
      <c r="AK72" s="65"/>
      <c r="AL72" s="65"/>
      <c r="AO72" s="150">
        <v>9</v>
      </c>
      <c r="AP72" s="150">
        <v>10</v>
      </c>
      <c r="AQ72" s="190">
        <f t="shared" si="8"/>
        <v>3</v>
      </c>
      <c r="AR72" s="190">
        <v>13</v>
      </c>
      <c r="AS72" s="270"/>
      <c r="AT72" s="83">
        <v>1</v>
      </c>
      <c r="AU72" s="83">
        <v>7</v>
      </c>
      <c r="AV72" s="190">
        <f t="shared" si="10"/>
        <v>4</v>
      </c>
      <c r="AW72" s="190">
        <v>3</v>
      </c>
      <c r="AY72" s="270"/>
      <c r="AZ72" s="269">
        <v>6</v>
      </c>
      <c r="BA72" s="269">
        <v>14</v>
      </c>
      <c r="BB72" s="190">
        <f t="shared" si="9"/>
        <v>4</v>
      </c>
      <c r="BC72">
        <v>32</v>
      </c>
      <c r="BI72" s="190"/>
    </row>
    <row r="73" spans="7:61" ht="21" customHeight="1" x14ac:dyDescent="0.3">
      <c r="G73" s="190"/>
      <c r="N73" s="190"/>
      <c r="AO73" s="150">
        <v>9</v>
      </c>
      <c r="AP73" s="150">
        <v>11</v>
      </c>
      <c r="AQ73" s="190">
        <f t="shared" si="8"/>
        <v>3</v>
      </c>
      <c r="AR73" s="190">
        <v>14</v>
      </c>
      <c r="AS73" s="270"/>
      <c r="AT73" s="83">
        <v>1</v>
      </c>
      <c r="AU73" s="83">
        <v>8</v>
      </c>
      <c r="AV73" s="190">
        <f t="shared" si="10"/>
        <v>4</v>
      </c>
      <c r="AW73" s="190">
        <v>4</v>
      </c>
      <c r="AY73" s="270"/>
      <c r="AZ73" s="269">
        <v>6</v>
      </c>
      <c r="BA73" s="269">
        <v>23</v>
      </c>
      <c r="BB73" s="190">
        <f t="shared" si="9"/>
        <v>4</v>
      </c>
      <c r="BC73">
        <v>33</v>
      </c>
    </row>
    <row r="74" spans="7:61" ht="21" customHeight="1" x14ac:dyDescent="0.3">
      <c r="G74" s="190"/>
      <c r="N74" s="190"/>
      <c r="Q74" s="190"/>
      <c r="AO74" s="150">
        <v>9</v>
      </c>
      <c r="AP74" s="150">
        <v>12</v>
      </c>
      <c r="AQ74" s="190">
        <f t="shared" si="8"/>
        <v>3</v>
      </c>
      <c r="AR74" s="190">
        <v>15</v>
      </c>
      <c r="AS74" s="270"/>
      <c r="AT74" s="83">
        <v>2</v>
      </c>
      <c r="AU74" s="83">
        <v>5</v>
      </c>
      <c r="AV74" s="190">
        <f t="shared" si="10"/>
        <v>4</v>
      </c>
      <c r="AW74" s="190">
        <v>5</v>
      </c>
      <c r="AY74" s="270"/>
      <c r="AZ74" s="269">
        <v>6</v>
      </c>
      <c r="BA74" s="269">
        <v>33</v>
      </c>
      <c r="BB74" s="190">
        <f t="shared" si="9"/>
        <v>4</v>
      </c>
      <c r="BC74">
        <v>26</v>
      </c>
    </row>
    <row r="75" spans="7:61" ht="21" customHeight="1" x14ac:dyDescent="0.3">
      <c r="G75" s="190"/>
      <c r="AO75" s="150">
        <v>10</v>
      </c>
      <c r="AP75" s="150">
        <v>11</v>
      </c>
      <c r="AQ75" s="190">
        <f t="shared" si="8"/>
        <v>3</v>
      </c>
      <c r="AR75" s="190">
        <v>16</v>
      </c>
      <c r="AS75" s="270"/>
      <c r="AT75" s="83">
        <v>2</v>
      </c>
      <c r="AU75" s="83">
        <v>6</v>
      </c>
      <c r="AV75" s="190">
        <f t="shared" si="10"/>
        <v>4</v>
      </c>
      <c r="AW75" s="190">
        <v>6</v>
      </c>
      <c r="AY75" s="270"/>
      <c r="AZ75" s="269">
        <v>14</v>
      </c>
      <c r="BA75" s="269">
        <v>23</v>
      </c>
    </row>
    <row r="76" spans="7:61" ht="21" customHeight="1" x14ac:dyDescent="0.3">
      <c r="G76" s="190"/>
      <c r="J76" s="4" t="s">
        <v>307</v>
      </c>
      <c r="K76" s="190"/>
      <c r="L76" s="179" t="s">
        <v>308</v>
      </c>
      <c r="M76" s="190"/>
      <c r="N76" s="190"/>
      <c r="O76" s="190"/>
      <c r="P76" s="190"/>
      <c r="Q76" s="190"/>
      <c r="R76" s="190"/>
      <c r="S76" s="190"/>
      <c r="T76" s="190"/>
      <c r="U76" s="190"/>
      <c r="AO76" s="150">
        <v>10</v>
      </c>
      <c r="AP76" s="150">
        <v>12</v>
      </c>
      <c r="AS76" s="270"/>
      <c r="AT76" s="83">
        <v>2</v>
      </c>
      <c r="AU76" s="83">
        <v>7</v>
      </c>
      <c r="AV76" s="190">
        <f t="shared" si="10"/>
        <v>4</v>
      </c>
      <c r="AW76" s="190">
        <v>7</v>
      </c>
      <c r="AY76" s="270"/>
      <c r="AZ76" s="269">
        <v>14</v>
      </c>
      <c r="BA76" s="269">
        <v>33</v>
      </c>
    </row>
    <row r="77" spans="7:61" ht="21" customHeight="1" x14ac:dyDescent="0.3">
      <c r="G77" s="190"/>
      <c r="J77" s="190"/>
      <c r="K77" s="193" t="s">
        <v>26</v>
      </c>
      <c r="L77" s="193"/>
      <c r="M77" s="193"/>
      <c r="N77" s="193"/>
      <c r="O77" s="193"/>
      <c r="P77" s="193" t="s">
        <v>26</v>
      </c>
      <c r="Q77" s="190"/>
      <c r="R77" s="190"/>
      <c r="S77" s="190"/>
      <c r="T77" s="190"/>
      <c r="U77" s="190"/>
      <c r="AO77" s="150">
        <v>11</v>
      </c>
      <c r="AP77" s="150">
        <v>12</v>
      </c>
      <c r="AS77" s="270"/>
      <c r="AT77" s="83">
        <v>2</v>
      </c>
      <c r="AU77" s="83">
        <v>8</v>
      </c>
      <c r="AV77" s="190">
        <f t="shared" si="10"/>
        <v>4</v>
      </c>
      <c r="AW77" s="190">
        <v>8</v>
      </c>
      <c r="AY77" s="270"/>
      <c r="AZ77" s="269">
        <v>23</v>
      </c>
      <c r="BA77" s="269">
        <v>33</v>
      </c>
    </row>
    <row r="78" spans="7:61" ht="21" customHeight="1" x14ac:dyDescent="0.3">
      <c r="G78" s="190"/>
      <c r="J78" s="190"/>
      <c r="K78" s="190"/>
      <c r="L78" s="190" t="s">
        <v>216</v>
      </c>
      <c r="M78" s="190" t="s">
        <v>216</v>
      </c>
      <c r="N78" s="190" t="s">
        <v>216</v>
      </c>
      <c r="O78" s="190" t="s">
        <v>216</v>
      </c>
      <c r="P78" s="190"/>
      <c r="Q78" s="190" t="s">
        <v>217</v>
      </c>
      <c r="R78" s="190" t="s">
        <v>217</v>
      </c>
      <c r="S78" s="190" t="s">
        <v>218</v>
      </c>
      <c r="T78" s="190" t="s">
        <v>218</v>
      </c>
      <c r="U78" s="190"/>
      <c r="AO78" s="150">
        <v>13</v>
      </c>
      <c r="AP78" s="150">
        <v>14</v>
      </c>
      <c r="AS78" s="270"/>
      <c r="AT78" s="83">
        <v>3</v>
      </c>
      <c r="AU78" s="83">
        <v>5</v>
      </c>
      <c r="AV78" s="190"/>
      <c r="AY78" s="270"/>
      <c r="AZ78" s="269">
        <v>26</v>
      </c>
      <c r="BA78" s="269">
        <v>32</v>
      </c>
    </row>
    <row r="79" spans="7:61" ht="21" customHeight="1" x14ac:dyDescent="0.3">
      <c r="G79" s="190"/>
      <c r="J79" s="193" t="s">
        <v>276</v>
      </c>
      <c r="K79" s="193" t="s">
        <v>265</v>
      </c>
      <c r="L79" s="197" t="s">
        <v>130</v>
      </c>
      <c r="M79" s="197" t="s">
        <v>212</v>
      </c>
      <c r="N79" s="197" t="s">
        <v>122</v>
      </c>
      <c r="O79" s="197" t="s">
        <v>140</v>
      </c>
      <c r="P79" s="193" t="s">
        <v>269</v>
      </c>
      <c r="Q79" s="197" t="s">
        <v>138</v>
      </c>
      <c r="R79" s="197" t="s">
        <v>143</v>
      </c>
      <c r="S79" s="197" t="s">
        <v>226</v>
      </c>
      <c r="T79" s="197" t="s">
        <v>351</v>
      </c>
      <c r="U79" s="146" t="s">
        <v>172</v>
      </c>
      <c r="AO79" s="150">
        <v>13</v>
      </c>
      <c r="AP79" s="150">
        <v>15</v>
      </c>
      <c r="AS79" s="270"/>
      <c r="AT79" s="83">
        <v>3</v>
      </c>
      <c r="AU79" s="83">
        <v>6</v>
      </c>
      <c r="AV79" s="190"/>
      <c r="AY79" s="270"/>
      <c r="AZ79" s="269">
        <v>26</v>
      </c>
      <c r="BA79" s="269">
        <v>33</v>
      </c>
    </row>
    <row r="80" spans="7:61" ht="21" customHeight="1" x14ac:dyDescent="0.3">
      <c r="J80" s="193" t="s">
        <v>277</v>
      </c>
      <c r="K80" s="193" t="s">
        <v>266</v>
      </c>
      <c r="L80" s="175" t="s">
        <v>136</v>
      </c>
      <c r="M80" s="202" t="s">
        <v>134</v>
      </c>
      <c r="N80" s="202" t="s">
        <v>225</v>
      </c>
      <c r="O80" s="175" t="s">
        <v>349</v>
      </c>
      <c r="P80" s="193" t="s">
        <v>270</v>
      </c>
      <c r="Q80" s="202" t="s">
        <v>144</v>
      </c>
      <c r="R80" s="202" t="s">
        <v>145</v>
      </c>
      <c r="S80" s="202" t="s">
        <v>553</v>
      </c>
      <c r="T80" s="202" t="s">
        <v>215</v>
      </c>
      <c r="U80" s="151" t="s">
        <v>194</v>
      </c>
      <c r="AO80" s="150">
        <v>13</v>
      </c>
      <c r="AP80" s="150">
        <v>16</v>
      </c>
      <c r="AS80" s="270"/>
      <c r="AT80" s="83">
        <v>3</v>
      </c>
      <c r="AU80" s="83">
        <v>7</v>
      </c>
      <c r="AV80" s="190"/>
      <c r="AY80" s="270"/>
      <c r="AZ80" s="269">
        <v>26</v>
      </c>
      <c r="BA80" s="269">
        <v>6</v>
      </c>
    </row>
    <row r="81" spans="10:55" ht="21" customHeight="1" x14ac:dyDescent="0.3">
      <c r="J81" s="193" t="s">
        <v>278</v>
      </c>
      <c r="K81" s="193" t="s">
        <v>267</v>
      </c>
      <c r="L81" s="201" t="s">
        <v>137</v>
      </c>
      <c r="M81" s="205" t="s">
        <v>142</v>
      </c>
      <c r="N81" s="201" t="s">
        <v>132</v>
      </c>
      <c r="O81" s="201" t="s">
        <v>133</v>
      </c>
      <c r="P81" s="193" t="s">
        <v>271</v>
      </c>
      <c r="Q81" s="201" t="s">
        <v>382</v>
      </c>
      <c r="R81" s="201" t="s">
        <v>128</v>
      </c>
      <c r="S81" s="201" t="s">
        <v>227</v>
      </c>
      <c r="T81" s="201" t="s">
        <v>383</v>
      </c>
      <c r="U81" s="149" t="s">
        <v>192</v>
      </c>
      <c r="AO81" s="150">
        <v>14</v>
      </c>
      <c r="AP81" s="150">
        <v>15</v>
      </c>
      <c r="AS81" s="270"/>
      <c r="AT81" s="83">
        <v>3</v>
      </c>
      <c r="AU81" s="83">
        <v>8</v>
      </c>
      <c r="AV81" s="190"/>
      <c r="AY81" s="270"/>
      <c r="AZ81" s="269">
        <v>26</v>
      </c>
      <c r="BA81" s="269">
        <v>13</v>
      </c>
    </row>
    <row r="82" spans="10:55" ht="21" customHeight="1" x14ac:dyDescent="0.3">
      <c r="J82" s="193" t="s">
        <v>279</v>
      </c>
      <c r="K82" s="193" t="s">
        <v>268</v>
      </c>
      <c r="L82" s="203" t="s">
        <v>129</v>
      </c>
      <c r="M82" s="203" t="s">
        <v>207</v>
      </c>
      <c r="N82" s="204" t="s">
        <v>124</v>
      </c>
      <c r="O82" s="203" t="s">
        <v>131</v>
      </c>
      <c r="P82" s="193" t="s">
        <v>272</v>
      </c>
      <c r="Q82" s="203" t="s">
        <v>125</v>
      </c>
      <c r="R82" s="203" t="s">
        <v>141</v>
      </c>
      <c r="S82" s="203" t="s">
        <v>135</v>
      </c>
      <c r="T82" s="203" t="s">
        <v>350</v>
      </c>
      <c r="U82" s="147" t="s">
        <v>193</v>
      </c>
      <c r="AO82" s="150">
        <v>14</v>
      </c>
      <c r="AP82" s="150">
        <v>16</v>
      </c>
      <c r="AS82" s="270"/>
      <c r="AT82" s="83">
        <v>4</v>
      </c>
      <c r="AU82" s="83">
        <v>5</v>
      </c>
      <c r="AV82" s="190"/>
      <c r="AY82" s="270"/>
      <c r="AZ82" s="269">
        <v>22</v>
      </c>
      <c r="BA82" s="269">
        <v>14</v>
      </c>
    </row>
    <row r="83" spans="10:55" ht="21" customHeight="1" x14ac:dyDescent="0.3">
      <c r="J83" s="190"/>
      <c r="K83" s="190"/>
      <c r="L83" s="190"/>
      <c r="M83" s="190"/>
      <c r="N83" s="190"/>
      <c r="O83" s="190"/>
      <c r="P83" s="190"/>
      <c r="Q83" s="190"/>
      <c r="R83" s="190"/>
      <c r="S83" s="190"/>
      <c r="T83" s="190"/>
      <c r="U83" s="190"/>
      <c r="AO83" s="150">
        <v>15</v>
      </c>
      <c r="AP83" s="150">
        <v>16</v>
      </c>
      <c r="AS83" s="270"/>
      <c r="AT83" s="83">
        <v>4</v>
      </c>
      <c r="AU83" s="83">
        <v>6</v>
      </c>
      <c r="AV83" s="190"/>
      <c r="AY83" s="270"/>
      <c r="AZ83" s="269">
        <v>23</v>
      </c>
      <c r="BA83" s="269">
        <v>5</v>
      </c>
    </row>
    <row r="84" spans="10:55" ht="21" customHeight="1" x14ac:dyDescent="0.3">
      <c r="AS84" s="270"/>
      <c r="AT84" s="83">
        <v>4</v>
      </c>
      <c r="AU84" s="83">
        <v>7</v>
      </c>
      <c r="AV84" s="190"/>
      <c r="AY84" s="270"/>
      <c r="AZ84" s="192">
        <v>7</v>
      </c>
      <c r="BA84" s="192">
        <v>15</v>
      </c>
      <c r="BB84" s="190">
        <f>COUNTIF(AZ$84:BA$104,BC84)</f>
        <v>4</v>
      </c>
      <c r="BC84">
        <v>7</v>
      </c>
    </row>
    <row r="85" spans="10:55" ht="21" customHeight="1" x14ac:dyDescent="0.3">
      <c r="AS85" s="270"/>
      <c r="AT85" s="83">
        <v>4</v>
      </c>
      <c r="AU85" s="83">
        <v>8</v>
      </c>
      <c r="AV85" s="190"/>
      <c r="AY85" s="270"/>
      <c r="AZ85" s="192">
        <v>7</v>
      </c>
      <c r="BA85" s="192">
        <v>24</v>
      </c>
      <c r="BB85" s="190">
        <f t="shared" ref="BB85:BB92" si="11">COUNTIF(AZ$84:BA$104,BC85)</f>
        <v>4</v>
      </c>
      <c r="BC85">
        <v>15</v>
      </c>
    </row>
    <row r="86" spans="10:55" ht="21" customHeight="1" x14ac:dyDescent="0.3">
      <c r="AS86" s="270"/>
      <c r="AT86" s="150">
        <f>AT70+8</f>
        <v>9</v>
      </c>
      <c r="AU86" s="150">
        <f>AU70+8</f>
        <v>13</v>
      </c>
      <c r="AV86" s="190">
        <f>COUNTIF(AT$50:AU$124,AW86)</f>
        <v>4</v>
      </c>
      <c r="AW86" s="190">
        <v>8</v>
      </c>
      <c r="AY86" s="270"/>
      <c r="AZ86" s="192">
        <v>7</v>
      </c>
      <c r="BA86" s="192">
        <v>34</v>
      </c>
      <c r="BB86" s="190">
        <f t="shared" si="11"/>
        <v>4</v>
      </c>
      <c r="BC86">
        <v>24</v>
      </c>
    </row>
    <row r="87" spans="10:55" ht="21" customHeight="1" x14ac:dyDescent="0.3">
      <c r="J87" s="4" t="s">
        <v>260</v>
      </c>
      <c r="K87" s="190"/>
      <c r="L87" s="179" t="s">
        <v>261</v>
      </c>
      <c r="M87" s="190"/>
      <c r="N87" s="190"/>
      <c r="O87" s="190"/>
      <c r="P87" s="190"/>
      <c r="Q87" s="190"/>
      <c r="AS87" s="270"/>
      <c r="AT87" s="150">
        <f t="shared" ref="AT87:AU87" si="12">AT71+8</f>
        <v>9</v>
      </c>
      <c r="AU87" s="150">
        <f t="shared" si="12"/>
        <v>14</v>
      </c>
      <c r="AV87" s="190">
        <f t="shared" ref="AV87:AV94" si="13">COUNTIF(AT$50:AU$124,AW87)</f>
        <v>4</v>
      </c>
      <c r="AW87" s="190">
        <v>9</v>
      </c>
      <c r="AY87" s="270"/>
      <c r="AZ87" s="192">
        <v>15</v>
      </c>
      <c r="BA87" s="192">
        <v>24</v>
      </c>
      <c r="BB87" s="190">
        <f t="shared" si="11"/>
        <v>4</v>
      </c>
      <c r="BC87">
        <v>34</v>
      </c>
    </row>
    <row r="88" spans="10:55" ht="21" customHeight="1" x14ac:dyDescent="0.3">
      <c r="J88" s="190"/>
      <c r="K88" s="193" t="s">
        <v>26</v>
      </c>
      <c r="L88" s="193"/>
      <c r="M88" s="193"/>
      <c r="N88" s="193"/>
      <c r="O88" s="193"/>
      <c r="P88" s="193" t="s">
        <v>26</v>
      </c>
      <c r="Q88" s="190"/>
      <c r="AS88" s="270"/>
      <c r="AT88" s="150">
        <f t="shared" ref="AT88:AU88" si="14">AT72+8</f>
        <v>9</v>
      </c>
      <c r="AU88" s="150">
        <f t="shared" si="14"/>
        <v>15</v>
      </c>
      <c r="AV88" s="190">
        <f t="shared" si="13"/>
        <v>4</v>
      </c>
      <c r="AW88" s="190">
        <v>10</v>
      </c>
      <c r="AY88" s="270"/>
      <c r="AZ88" s="192">
        <v>15</v>
      </c>
      <c r="BA88" s="192">
        <v>34</v>
      </c>
      <c r="BB88" s="190">
        <f t="shared" si="11"/>
        <v>4</v>
      </c>
      <c r="BC88">
        <v>8</v>
      </c>
    </row>
    <row r="89" spans="10:55" ht="21" customHeight="1" x14ac:dyDescent="0.3">
      <c r="J89" s="190"/>
      <c r="K89" s="190"/>
      <c r="L89" s="190" t="s">
        <v>216</v>
      </c>
      <c r="M89" s="190" t="s">
        <v>216</v>
      </c>
      <c r="N89" s="190" t="s">
        <v>216</v>
      </c>
      <c r="O89" s="190" t="s">
        <v>216</v>
      </c>
      <c r="P89" s="190"/>
      <c r="Q89" s="190" t="s">
        <v>217</v>
      </c>
      <c r="R89" s="190" t="s">
        <v>217</v>
      </c>
      <c r="S89" s="190" t="s">
        <v>218</v>
      </c>
      <c r="T89" s="190" t="s">
        <v>218</v>
      </c>
      <c r="AS89" s="270"/>
      <c r="AT89" s="150">
        <f t="shared" ref="AT89:AU89" si="15">AT73+8</f>
        <v>9</v>
      </c>
      <c r="AU89" s="150">
        <f t="shared" si="15"/>
        <v>16</v>
      </c>
      <c r="AV89" s="190">
        <f t="shared" si="13"/>
        <v>4</v>
      </c>
      <c r="AW89" s="190">
        <v>11</v>
      </c>
      <c r="AY89" s="270"/>
      <c r="AZ89" s="192">
        <v>24</v>
      </c>
      <c r="BA89" s="192">
        <v>34</v>
      </c>
      <c r="BB89" s="190">
        <f t="shared" si="11"/>
        <v>4</v>
      </c>
      <c r="BC89">
        <v>16</v>
      </c>
    </row>
    <row r="90" spans="10:55" ht="21" customHeight="1" x14ac:dyDescent="0.3">
      <c r="J90" s="193" t="s">
        <v>276</v>
      </c>
      <c r="K90" s="193" t="s">
        <v>265</v>
      </c>
      <c r="L90" s="197" t="s">
        <v>121</v>
      </c>
      <c r="M90" s="197" t="s">
        <v>227</v>
      </c>
      <c r="N90" s="197" t="s">
        <v>351</v>
      </c>
      <c r="O90" s="197" t="s">
        <v>130</v>
      </c>
      <c r="P90" s="193" t="s">
        <v>269</v>
      </c>
      <c r="Q90" s="178" t="s">
        <v>204</v>
      </c>
      <c r="R90" s="197" t="s">
        <v>206</v>
      </c>
      <c r="S90" s="197" t="s">
        <v>143</v>
      </c>
      <c r="T90" s="197" t="s">
        <v>122</v>
      </c>
      <c r="AS90" s="270"/>
      <c r="AT90" s="150">
        <f t="shared" ref="AT90:AU90" si="16">AT74+8</f>
        <v>10</v>
      </c>
      <c r="AU90" s="150">
        <f t="shared" si="16"/>
        <v>13</v>
      </c>
      <c r="AV90" s="190">
        <f t="shared" si="13"/>
        <v>4</v>
      </c>
      <c r="AW90" s="190">
        <v>12</v>
      </c>
      <c r="AY90" s="270"/>
      <c r="AZ90" s="192">
        <v>8</v>
      </c>
      <c r="BA90" s="192">
        <v>16</v>
      </c>
      <c r="BB90" s="190">
        <f t="shared" si="11"/>
        <v>4</v>
      </c>
      <c r="BC90">
        <v>25</v>
      </c>
    </row>
    <row r="91" spans="10:55" ht="21" customHeight="1" x14ac:dyDescent="0.3">
      <c r="J91" s="193" t="s">
        <v>277</v>
      </c>
      <c r="K91" s="193" t="s">
        <v>266</v>
      </c>
      <c r="L91" s="175" t="s">
        <v>208</v>
      </c>
      <c r="M91" s="175" t="s">
        <v>125</v>
      </c>
      <c r="N91" s="175" t="s">
        <v>350</v>
      </c>
      <c r="O91" s="175" t="s">
        <v>120</v>
      </c>
      <c r="P91" s="193" t="s">
        <v>270</v>
      </c>
      <c r="Q91" s="202" t="s">
        <v>128</v>
      </c>
      <c r="R91" s="202" t="s">
        <v>145</v>
      </c>
      <c r="S91" s="207" t="s">
        <v>142</v>
      </c>
      <c r="T91" s="175" t="s">
        <v>294</v>
      </c>
      <c r="AS91" s="270"/>
      <c r="AT91" s="150">
        <f t="shared" ref="AT91:AU91" si="17">AT75+8</f>
        <v>10</v>
      </c>
      <c r="AU91" s="150">
        <f t="shared" si="17"/>
        <v>14</v>
      </c>
      <c r="AV91" s="190">
        <f t="shared" si="13"/>
        <v>4</v>
      </c>
      <c r="AW91" s="190">
        <v>13</v>
      </c>
      <c r="AY91" s="270"/>
      <c r="AZ91" s="192">
        <v>8</v>
      </c>
      <c r="BA91" s="192">
        <v>25</v>
      </c>
      <c r="BB91" s="190">
        <f t="shared" si="11"/>
        <v>4</v>
      </c>
      <c r="BC91">
        <v>35</v>
      </c>
    </row>
    <row r="92" spans="10:55" ht="21" customHeight="1" x14ac:dyDescent="0.3">
      <c r="J92" s="193" t="s">
        <v>278</v>
      </c>
      <c r="K92" s="193" t="s">
        <v>267</v>
      </c>
      <c r="L92" s="201" t="s">
        <v>134</v>
      </c>
      <c r="M92" s="201" t="s">
        <v>132</v>
      </c>
      <c r="N92" s="201" t="s">
        <v>210</v>
      </c>
      <c r="O92" s="201" t="s">
        <v>205</v>
      </c>
      <c r="P92" s="193" t="s">
        <v>271</v>
      </c>
      <c r="Q92" s="201" t="s">
        <v>385</v>
      </c>
      <c r="R92" s="201" t="s">
        <v>212</v>
      </c>
      <c r="S92" s="201" t="s">
        <v>144</v>
      </c>
      <c r="T92" s="201" t="s">
        <v>550</v>
      </c>
      <c r="AS92" s="270"/>
      <c r="AT92" s="150">
        <f t="shared" ref="AT92:AU92" si="18">AT76+8</f>
        <v>10</v>
      </c>
      <c r="AU92" s="150">
        <f t="shared" si="18"/>
        <v>15</v>
      </c>
      <c r="AV92" s="190">
        <f t="shared" si="13"/>
        <v>4</v>
      </c>
      <c r="AW92" s="190">
        <v>14</v>
      </c>
      <c r="AY92" s="270"/>
      <c r="AZ92" s="192">
        <v>8</v>
      </c>
      <c r="BA92" s="192">
        <v>35</v>
      </c>
      <c r="BB92" s="190">
        <f t="shared" si="11"/>
        <v>4</v>
      </c>
      <c r="BC92">
        <v>36</v>
      </c>
    </row>
    <row r="93" spans="10:55" ht="21" customHeight="1" x14ac:dyDescent="0.3">
      <c r="J93" s="193" t="s">
        <v>279</v>
      </c>
      <c r="K93" s="193" t="s">
        <v>268</v>
      </c>
      <c r="L93" s="203" t="s">
        <v>214</v>
      </c>
      <c r="M93" s="203" t="s">
        <v>129</v>
      </c>
      <c r="N93" s="204" t="s">
        <v>124</v>
      </c>
      <c r="O93" s="203" t="s">
        <v>135</v>
      </c>
      <c r="P93" s="193" t="s">
        <v>272</v>
      </c>
      <c r="Q93" s="203" t="s">
        <v>131</v>
      </c>
      <c r="R93" s="203" t="s">
        <v>207</v>
      </c>
      <c r="S93" s="203" t="s">
        <v>215</v>
      </c>
      <c r="T93" s="203" t="s">
        <v>141</v>
      </c>
      <c r="AS93" s="270"/>
      <c r="AT93" s="150">
        <f t="shared" ref="AT93:AU93" si="19">AT77+8</f>
        <v>10</v>
      </c>
      <c r="AU93" s="150">
        <f t="shared" si="19"/>
        <v>16</v>
      </c>
      <c r="AV93" s="190">
        <f t="shared" si="13"/>
        <v>4</v>
      </c>
      <c r="AW93" s="190">
        <v>15</v>
      </c>
      <c r="AY93" s="270"/>
      <c r="AZ93" s="192">
        <v>16</v>
      </c>
      <c r="BA93" s="192">
        <v>25</v>
      </c>
    </row>
    <row r="94" spans="10:55" ht="21" customHeight="1" x14ac:dyDescent="0.3">
      <c r="J94" s="64"/>
      <c r="K94" s="64"/>
      <c r="M94" s="209"/>
      <c r="N94" s="209"/>
      <c r="O94" s="209"/>
      <c r="P94" s="209"/>
      <c r="Q94" s="209"/>
      <c r="R94" s="209"/>
      <c r="S94" s="209"/>
      <c r="T94" s="64"/>
      <c r="U94" s="64"/>
      <c r="AS94" s="270"/>
      <c r="AT94" s="150">
        <f t="shared" ref="AT94:AU94" si="20">AT78+8</f>
        <v>11</v>
      </c>
      <c r="AU94" s="150">
        <f t="shared" si="20"/>
        <v>13</v>
      </c>
      <c r="AV94" s="190">
        <f t="shared" si="13"/>
        <v>4</v>
      </c>
      <c r="AW94" s="190">
        <v>16</v>
      </c>
      <c r="AY94" s="270"/>
      <c r="AZ94" s="192">
        <v>16</v>
      </c>
      <c r="BA94" s="192">
        <v>35</v>
      </c>
    </row>
    <row r="95" spans="10:55" ht="21" customHeight="1" x14ac:dyDescent="0.3">
      <c r="J95" s="63"/>
      <c r="K95" s="64"/>
      <c r="L95" s="64"/>
      <c r="M95" s="210"/>
      <c r="P95" s="210"/>
      <c r="Q95" s="210"/>
      <c r="R95" s="210"/>
      <c r="S95" s="210"/>
      <c r="T95" s="211"/>
      <c r="U95" s="64"/>
      <c r="AS95" s="270"/>
      <c r="AT95" s="150">
        <f t="shared" ref="AT95:AU95" si="21">AT79+8</f>
        <v>11</v>
      </c>
      <c r="AU95" s="150">
        <f t="shared" si="21"/>
        <v>14</v>
      </c>
      <c r="AY95" s="270"/>
      <c r="AZ95" s="192">
        <v>25</v>
      </c>
      <c r="BA95" s="192">
        <v>35</v>
      </c>
    </row>
    <row r="96" spans="10:55" ht="21" customHeight="1" x14ac:dyDescent="0.3">
      <c r="J96" s="63"/>
      <c r="K96" s="64"/>
      <c r="L96" s="64"/>
      <c r="M96" s="210"/>
      <c r="N96" s="210"/>
      <c r="O96" s="210"/>
      <c r="P96" s="210"/>
      <c r="Q96" s="210"/>
      <c r="R96" s="210"/>
      <c r="S96" s="210"/>
      <c r="T96" s="211"/>
      <c r="U96" s="64"/>
      <c r="AS96" s="270"/>
      <c r="AT96" s="150">
        <f t="shared" ref="AT96:AU96" si="22">AT80+8</f>
        <v>11</v>
      </c>
      <c r="AU96" s="150">
        <f t="shared" si="22"/>
        <v>15</v>
      </c>
      <c r="AY96" s="270"/>
      <c r="AZ96" s="192">
        <v>36</v>
      </c>
      <c r="BA96" s="192">
        <v>24</v>
      </c>
    </row>
    <row r="97" spans="10:53" ht="21" customHeight="1" x14ac:dyDescent="0.3">
      <c r="J97" s="4" t="s">
        <v>223</v>
      </c>
      <c r="AS97" s="270"/>
      <c r="AT97" s="150">
        <f t="shared" ref="AT97:AU97" si="23">AT81+8</f>
        <v>11</v>
      </c>
      <c r="AU97" s="150">
        <f t="shared" si="23"/>
        <v>16</v>
      </c>
      <c r="AY97" s="270"/>
      <c r="AZ97" s="192">
        <v>36</v>
      </c>
      <c r="BA97" s="192">
        <v>25</v>
      </c>
    </row>
    <row r="98" spans="10:53" ht="21" customHeight="1" x14ac:dyDescent="0.3">
      <c r="L98" s="57" t="s">
        <v>216</v>
      </c>
      <c r="M98" s="57" t="s">
        <v>216</v>
      </c>
      <c r="N98" s="57" t="s">
        <v>216</v>
      </c>
      <c r="O98" s="57" t="s">
        <v>216</v>
      </c>
      <c r="Q98" s="57" t="s">
        <v>217</v>
      </c>
      <c r="R98" s="57" t="s">
        <v>217</v>
      </c>
      <c r="S98" s="57" t="s">
        <v>218</v>
      </c>
      <c r="T98" s="57" t="s">
        <v>218</v>
      </c>
      <c r="AS98" s="270"/>
      <c r="AT98" s="150">
        <f t="shared" ref="AT98:AU98" si="24">AT82+8</f>
        <v>12</v>
      </c>
      <c r="AU98" s="150">
        <f t="shared" si="24"/>
        <v>13</v>
      </c>
      <c r="AY98" s="270"/>
      <c r="AZ98" s="192">
        <v>36</v>
      </c>
      <c r="BA98" s="192">
        <v>8</v>
      </c>
    </row>
    <row r="99" spans="10:53" ht="21" customHeight="1" x14ac:dyDescent="0.3">
      <c r="J99" s="193" t="s">
        <v>276</v>
      </c>
      <c r="K99" s="193" t="s">
        <v>265</v>
      </c>
      <c r="L99" s="157" t="s">
        <v>122</v>
      </c>
      <c r="M99" s="157" t="s">
        <v>121</v>
      </c>
      <c r="N99" s="157" t="s">
        <v>130</v>
      </c>
      <c r="O99" s="157" t="s">
        <v>204</v>
      </c>
      <c r="P99" s="193" t="s">
        <v>269</v>
      </c>
      <c r="Q99" s="157" t="s">
        <v>385</v>
      </c>
      <c r="R99" s="157" t="s">
        <v>143</v>
      </c>
      <c r="S99" s="157" t="s">
        <v>206</v>
      </c>
      <c r="T99" s="157" t="s">
        <v>551</v>
      </c>
      <c r="U99" s="146" t="s">
        <v>172</v>
      </c>
      <c r="AS99" s="270"/>
      <c r="AT99" s="150">
        <f t="shared" ref="AT99:AU99" si="25">AT83+8</f>
        <v>12</v>
      </c>
      <c r="AU99" s="150">
        <f t="shared" si="25"/>
        <v>14</v>
      </c>
      <c r="AY99" s="270"/>
      <c r="AZ99" s="192">
        <v>36</v>
      </c>
      <c r="BA99" s="192">
        <v>15</v>
      </c>
    </row>
    <row r="100" spans="10:53" ht="21" customHeight="1" x14ac:dyDescent="0.3">
      <c r="J100" s="193" t="s">
        <v>277</v>
      </c>
      <c r="K100" s="193" t="s">
        <v>266</v>
      </c>
      <c r="L100" s="158" t="s">
        <v>227</v>
      </c>
      <c r="M100" s="158" t="s">
        <v>135</v>
      </c>
      <c r="N100" s="158" t="s">
        <v>207</v>
      </c>
      <c r="O100" s="158" t="s">
        <v>208</v>
      </c>
      <c r="P100" s="193" t="s">
        <v>270</v>
      </c>
      <c r="Q100" s="158" t="s">
        <v>126</v>
      </c>
      <c r="R100" s="158" t="s">
        <v>128</v>
      </c>
      <c r="S100" s="158" t="s">
        <v>213</v>
      </c>
      <c r="T100" s="117" t="s">
        <v>142</v>
      </c>
      <c r="U100" s="151" t="s">
        <v>194</v>
      </c>
      <c r="AS100" s="270"/>
      <c r="AT100" s="150">
        <f t="shared" ref="AT100:AU100" si="26">AT84+8</f>
        <v>12</v>
      </c>
      <c r="AU100" s="150">
        <f t="shared" si="26"/>
        <v>15</v>
      </c>
      <c r="AY100" s="270"/>
      <c r="AZ100" s="192">
        <v>34</v>
      </c>
      <c r="BA100" s="192">
        <v>16</v>
      </c>
    </row>
    <row r="101" spans="10:53" ht="21" customHeight="1" x14ac:dyDescent="0.3">
      <c r="J101" s="193" t="s">
        <v>278</v>
      </c>
      <c r="K101" s="193" t="s">
        <v>267</v>
      </c>
      <c r="L101" s="159" t="s">
        <v>134</v>
      </c>
      <c r="M101" s="159" t="s">
        <v>205</v>
      </c>
      <c r="N101" s="159" t="s">
        <v>212</v>
      </c>
      <c r="O101" s="159" t="s">
        <v>132</v>
      </c>
      <c r="P101" s="193" t="s">
        <v>271</v>
      </c>
      <c r="Q101" s="159" t="s">
        <v>119</v>
      </c>
      <c r="R101" s="159" t="s">
        <v>210</v>
      </c>
      <c r="S101" s="159" t="s">
        <v>120</v>
      </c>
      <c r="T101" s="159" t="s">
        <v>211</v>
      </c>
      <c r="U101" s="149" t="s">
        <v>192</v>
      </c>
      <c r="AS101" s="270"/>
      <c r="AT101" s="150">
        <f t="shared" ref="AT101:AU101" si="27">AT85+8</f>
        <v>12</v>
      </c>
      <c r="AU101" s="150">
        <f t="shared" si="27"/>
        <v>16</v>
      </c>
      <c r="AY101" s="270"/>
      <c r="AZ101" s="192">
        <v>35</v>
      </c>
      <c r="BA101" s="192">
        <v>7</v>
      </c>
    </row>
    <row r="102" spans="10:53" ht="21" customHeight="1" x14ac:dyDescent="0.3">
      <c r="J102" s="193" t="s">
        <v>279</v>
      </c>
      <c r="K102" s="193" t="s">
        <v>268</v>
      </c>
      <c r="L102" s="160" t="s">
        <v>129</v>
      </c>
      <c r="M102" s="160" t="s">
        <v>131</v>
      </c>
      <c r="N102" s="161" t="s">
        <v>124</v>
      </c>
      <c r="O102" s="160" t="s">
        <v>209</v>
      </c>
      <c r="P102" s="193" t="s">
        <v>272</v>
      </c>
      <c r="Q102" s="160" t="s">
        <v>214</v>
      </c>
      <c r="R102" s="160" t="s">
        <v>125</v>
      </c>
      <c r="S102" s="160" t="s">
        <v>215</v>
      </c>
      <c r="T102" s="160" t="s">
        <v>352</v>
      </c>
      <c r="U102" s="147" t="s">
        <v>193</v>
      </c>
      <c r="AT102" s="190"/>
      <c r="AU102" s="190"/>
      <c r="AZ102" s="192"/>
      <c r="BA102" s="192"/>
    </row>
    <row r="103" spans="10:53" ht="21" customHeight="1" x14ac:dyDescent="0.3">
      <c r="AZ103" s="192"/>
      <c r="BA103" s="192"/>
    </row>
  </sheetData>
  <phoneticPr fontId="27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4</vt:i4>
      </vt:variant>
    </vt:vector>
  </HeadingPairs>
  <TitlesOfParts>
    <vt:vector size="17" baseType="lpstr">
      <vt:lpstr>Night ONE</vt:lpstr>
      <vt:lpstr>Night ONE-option 2</vt:lpstr>
      <vt:lpstr>NIGHT TWO</vt:lpstr>
      <vt:lpstr>NIGHT THREE</vt:lpstr>
      <vt:lpstr>Championship Night</vt:lpstr>
      <vt:lpstr>GPI Ranking-Seeding</vt:lpstr>
      <vt:lpstr>Team SB Donations</vt:lpstr>
      <vt:lpstr>Volunteer Hrs</vt:lpstr>
      <vt:lpstr>Teams</vt:lpstr>
      <vt:lpstr>32 team Bracketology</vt:lpstr>
      <vt:lpstr># of games per night</vt:lpstr>
      <vt:lpstr>Team # Match ups</vt:lpstr>
      <vt:lpstr>Night 2 Sponsor Options</vt:lpstr>
      <vt:lpstr>'Night ONE'!Print_Area</vt:lpstr>
      <vt:lpstr>'NIGHT THREE'!Print_Area</vt:lpstr>
      <vt:lpstr>'NIGHT TWO'!Print_Area</vt:lpstr>
      <vt:lpstr>TeamCount</vt:lpstr>
    </vt:vector>
  </TitlesOfParts>
  <Company>Quintiles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Williams</dc:creator>
  <cp:lastModifiedBy>Mark Williams</cp:lastModifiedBy>
  <cp:lastPrinted>2017-08-03T11:36:43Z</cp:lastPrinted>
  <dcterms:created xsi:type="dcterms:W3CDTF">2014-04-07T17:47:57Z</dcterms:created>
  <dcterms:modified xsi:type="dcterms:W3CDTF">2022-08-24T19:36:21Z</dcterms:modified>
</cp:coreProperties>
</file>