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5.xml" ContentType="application/vnd.ms-excel.person+xml"/>
  <Override PartName="/xl/persons/person17.xml" ContentType="application/vnd.ms-excel.person+xml"/>
  <Override PartName="/xl/persons/person20.xml" ContentType="application/vnd.ms-excel.person+xml"/>
  <Override PartName="/xl/persons/person13.xml" ContentType="application/vnd.ms-excel.person+xml"/>
  <Override PartName="/xl/persons/person19.xml" ContentType="application/vnd.ms-excel.person+xml"/>
  <Override PartName="/xl/persons/person4.xml" ContentType="application/vnd.ms-excel.person+xml"/>
  <Override PartName="/xl/persons/person12.xml" ContentType="application/vnd.ms-excel.person+xml"/>
  <Override PartName="/xl/persons/person15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0.xml" ContentType="application/vnd.ms-excel.person+xml"/>
  <Override PartName="/xl/persons/person21.xml" ContentType="application/vnd.ms-excel.person+xml"/>
  <Override PartName="/xl/persons/person3.xml" ContentType="application/vnd.ms-excel.person+xml"/>
  <Override PartName="/xl/persons/person11.xml" ContentType="application/vnd.ms-excel.person+xml"/>
  <Override PartName="/xl/persons/person16.xml" ContentType="application/vnd.ms-excel.person+xml"/>
  <Override PartName="/xl/persons/person1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9.xml" ContentType="application/vnd.ms-excel.person+xml"/>
  <Override PartName="/xl/persons/person22.xml" ContentType="application/vnd.ms-excel.person+xml"/>
  <Override PartName="/xl/persons/person18.xml" ContentType="application/vnd.ms-excel.person+xml"/>
  <Override PartName="/xl/persons/person14.xml" ContentType="application/vnd.ms-excel.person+xml"/>
  <Override PartName="/xl/persons/person10.xml" ContentType="application/vnd.ms-excel.person+xml"/>
  <Override PartName="/xl/persons/person6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6d71e46238ba496/Documents/GrowlerVball/2025 Growler/"/>
    </mc:Choice>
  </mc:AlternateContent>
  <xr:revisionPtr revIDLastSave="0" documentId="8_{CC9C2A76-3439-4B72-A24E-53181DD0E161}" xr6:coauthVersionLast="47" xr6:coauthVersionMax="47" xr10:uidLastSave="{00000000-0000-0000-0000-000000000000}"/>
  <bookViews>
    <workbookView xWindow="-28920" yWindow="-1155" windowWidth="29040" windowHeight="15720" tabRatio="751" xr2:uid="{1161D9DD-DB94-4DDE-B299-61DDA23235EA}"/>
  </bookViews>
  <sheets>
    <sheet name="Night ONE" sheetId="8" r:id="rId1"/>
    <sheet name="Night ONE-option 2" sheetId="6" state="hidden" r:id="rId2"/>
    <sheet name="NIGHT TWO" sheetId="9" r:id="rId3"/>
    <sheet name="NIGHT THREE" sheetId="10" r:id="rId4"/>
    <sheet name="Championship Night" sheetId="4" r:id="rId5"/>
    <sheet name="GPI Ranking-Seeding" sheetId="17" state="hidden" r:id="rId6"/>
    <sheet name="Team SB Donations" sheetId="13" state="hidden" r:id="rId7"/>
    <sheet name="Volunteer Hrs" sheetId="18" state="hidden" r:id="rId8"/>
    <sheet name="2024 Format" sheetId="19" state="hidden" r:id="rId9"/>
    <sheet name="Teams" sheetId="5" r:id="rId10"/>
    <sheet name="32 team Bracketology" sheetId="2" state="hidden" r:id="rId11"/>
    <sheet name="# of games per night" sheetId="1" state="hidden" r:id="rId12"/>
    <sheet name="Team # Match ups" sheetId="3" state="hidden" r:id="rId13"/>
    <sheet name="Night 2 Sponsor Options" sheetId="14" state="hidden" r:id="rId14"/>
  </sheets>
  <definedNames>
    <definedName name="_xlnm.Print_Area" localSheetId="0">'Night ONE'!$A$1:$I$56</definedName>
    <definedName name="_xlnm.Print_Area" localSheetId="3">'NIGHT THREE'!$A$1:$I$82</definedName>
    <definedName name="_xlnm.Print_Area" localSheetId="2">'NIGHT TWO'!$A$1:$I$67</definedName>
    <definedName name="TeamCount">Teams!$BP$16</definedName>
  </definedNames>
  <calcPr calcId="181029"/>
</workbook>
</file>

<file path=xl/calcChain.xml><?xml version="1.0" encoding="utf-8"?>
<calcChain xmlns="http://schemas.openxmlformats.org/spreadsheetml/2006/main">
  <c r="D6" i="17" l="1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5" i="17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18" i="5"/>
  <c r="Y14" i="17"/>
  <c r="Y6" i="17"/>
  <c r="Y7" i="17"/>
  <c r="Y10" i="17"/>
  <c r="Y12" i="17"/>
  <c r="Y22" i="17"/>
  <c r="Y29" i="17"/>
  <c r="Y9" i="17"/>
  <c r="Y5" i="17"/>
  <c r="Y8" i="17"/>
  <c r="Y30" i="17"/>
  <c r="Y17" i="17"/>
  <c r="Y35" i="17"/>
  <c r="Y27" i="17"/>
  <c r="Y33" i="17"/>
  <c r="Y15" i="17"/>
  <c r="Y21" i="17"/>
  <c r="Y23" i="17"/>
  <c r="Y11" i="17"/>
  <c r="Y25" i="17"/>
  <c r="Y24" i="17"/>
  <c r="Y36" i="17"/>
  <c r="Y39" i="17"/>
  <c r="Y32" i="17"/>
  <c r="Y20" i="17"/>
  <c r="Y28" i="17"/>
  <c r="Y31" i="17"/>
  <c r="Y18" i="17"/>
  <c r="Y26" i="17"/>
  <c r="Y37" i="17"/>
  <c r="Y34" i="17"/>
  <c r="Y13" i="17"/>
  <c r="Y19" i="17"/>
  <c r="Y38" i="17"/>
  <c r="Y40" i="17"/>
  <c r="Y16" i="17"/>
  <c r="H30" i="17"/>
  <c r="H7" i="17"/>
  <c r="H18" i="17"/>
  <c r="H25" i="17"/>
  <c r="H14" i="17"/>
  <c r="H12" i="17"/>
  <c r="H10" i="17"/>
  <c r="H8" i="17"/>
  <c r="H29" i="17"/>
  <c r="H19" i="17"/>
  <c r="H9" i="17"/>
  <c r="H15" i="17"/>
  <c r="H11" i="17"/>
  <c r="H23" i="17"/>
  <c r="H16" i="17"/>
  <c r="H34" i="17"/>
  <c r="H26" i="17"/>
  <c r="H24" i="17"/>
  <c r="H33" i="17"/>
  <c r="H13" i="17"/>
  <c r="H32" i="17"/>
  <c r="H37" i="17"/>
  <c r="H27" i="17"/>
  <c r="H38" i="17"/>
  <c r="H28" i="17"/>
  <c r="H6" i="17"/>
  <c r="H20" i="17"/>
  <c r="H21" i="17"/>
  <c r="H22" i="17"/>
  <c r="H31" i="17"/>
  <c r="H17" i="17"/>
  <c r="H35" i="17"/>
  <c r="H39" i="17"/>
  <c r="H36" i="17"/>
  <c r="H40" i="17"/>
  <c r="H5" i="17"/>
  <c r="M29" i="17" l="1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M11" i="17" s="1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2" i="18"/>
  <c r="M30" i="17" s="1"/>
  <c r="M27" i="17" l="1"/>
  <c r="M21" i="17"/>
  <c r="M40" i="17"/>
  <c r="M14" i="17"/>
  <c r="M26" i="17"/>
  <c r="M9" i="17"/>
  <c r="M35" i="17"/>
  <c r="M23" i="17"/>
  <c r="M39" i="17"/>
  <c r="M28" i="17"/>
  <c r="M18" i="17"/>
  <c r="M31" i="17"/>
  <c r="M8" i="17"/>
  <c r="M22" i="17"/>
  <c r="M38" i="17"/>
  <c r="M7" i="17"/>
  <c r="M20" i="17"/>
  <c r="M16" i="17"/>
  <c r="M36" i="17"/>
  <c r="M37" i="17"/>
  <c r="M25" i="17"/>
  <c r="M17" i="17"/>
  <c r="M10" i="17"/>
  <c r="M19" i="17"/>
  <c r="M24" i="17"/>
  <c r="M15" i="17"/>
  <c r="M13" i="17"/>
  <c r="M12" i="17"/>
  <c r="M5" i="17"/>
  <c r="M34" i="17"/>
  <c r="M32" i="17"/>
  <c r="M33" i="17"/>
  <c r="M6" i="17"/>
  <c r="Q4" i="10"/>
  <c r="R4" i="10" s="1"/>
  <c r="Q5" i="10"/>
  <c r="R5" i="10" s="1"/>
  <c r="Q6" i="10"/>
  <c r="R6" i="10" s="1"/>
  <c r="Q7" i="10"/>
  <c r="R7" i="10" s="1"/>
  <c r="Q8" i="10"/>
  <c r="R8" i="10" s="1"/>
  <c r="Q9" i="10"/>
  <c r="R9" i="10" s="1"/>
  <c r="Q10" i="10"/>
  <c r="R10" i="10" s="1"/>
  <c r="Q11" i="10"/>
  <c r="R11" i="10" s="1"/>
  <c r="Q12" i="10"/>
  <c r="R12" i="10" s="1"/>
  <c r="Q13" i="10"/>
  <c r="R13" i="10" s="1"/>
  <c r="Q14" i="10"/>
  <c r="R14" i="10" s="1"/>
  <c r="Q15" i="10"/>
  <c r="R15" i="10" s="1"/>
  <c r="Q16" i="10"/>
  <c r="R16" i="10" s="1"/>
  <c r="Q17" i="10"/>
  <c r="R17" i="10" s="1"/>
  <c r="Q18" i="10"/>
  <c r="R18" i="10" s="1"/>
  <c r="Q19" i="10"/>
  <c r="R19" i="10" s="1"/>
  <c r="Q20" i="10"/>
  <c r="R20" i="10" s="1"/>
  <c r="Q21" i="10"/>
  <c r="R21" i="10" s="1"/>
  <c r="Q22" i="10"/>
  <c r="R22" i="10" s="1"/>
  <c r="Q23" i="10"/>
  <c r="R23" i="10" s="1"/>
  <c r="Q24" i="10"/>
  <c r="R24" i="10" s="1"/>
  <c r="Q25" i="10"/>
  <c r="R25" i="10" s="1"/>
  <c r="Q26" i="10"/>
  <c r="R26" i="10" s="1"/>
  <c r="Q27" i="10"/>
  <c r="R27" i="10" s="1"/>
  <c r="Q28" i="10"/>
  <c r="R28" i="10" s="1"/>
  <c r="Q29" i="10"/>
  <c r="R29" i="10" s="1"/>
  <c r="Q30" i="10"/>
  <c r="R30" i="10" s="1"/>
  <c r="Q31" i="10"/>
  <c r="R31" i="10" s="1"/>
  <c r="Q32" i="10"/>
  <c r="R32" i="10" s="1"/>
  <c r="Q33" i="10"/>
  <c r="R33" i="10" s="1"/>
  <c r="Q34" i="10"/>
  <c r="R34" i="10" s="1"/>
  <c r="Q35" i="10"/>
  <c r="R35" i="10" s="1"/>
  <c r="Q36" i="10"/>
  <c r="R36" i="10" s="1"/>
  <c r="Q37" i="10"/>
  <c r="R37" i="10" s="1"/>
  <c r="Q38" i="10"/>
  <c r="R38" i="10" s="1"/>
  <c r="Q3" i="10"/>
  <c r="R3" i="10" s="1"/>
  <c r="N4" i="10"/>
  <c r="O4" i="10" s="1"/>
  <c r="N5" i="10"/>
  <c r="O5" i="10" s="1"/>
  <c r="N6" i="10"/>
  <c r="O6" i="10" s="1"/>
  <c r="N7" i="10"/>
  <c r="O7" i="10" s="1"/>
  <c r="N8" i="10"/>
  <c r="O8" i="10" s="1"/>
  <c r="N9" i="10"/>
  <c r="O9" i="10" s="1"/>
  <c r="N10" i="10"/>
  <c r="O10" i="10" s="1"/>
  <c r="N11" i="10"/>
  <c r="O11" i="10" s="1"/>
  <c r="N12" i="10"/>
  <c r="O12" i="10" s="1"/>
  <c r="N13" i="10"/>
  <c r="O13" i="10" s="1"/>
  <c r="N14" i="10"/>
  <c r="O14" i="10" s="1"/>
  <c r="N15" i="10"/>
  <c r="O15" i="10" s="1"/>
  <c r="N16" i="10"/>
  <c r="O16" i="10" s="1"/>
  <c r="N17" i="10"/>
  <c r="O17" i="10" s="1"/>
  <c r="N18" i="10"/>
  <c r="O18" i="10" s="1"/>
  <c r="N19" i="10"/>
  <c r="O19" i="10" s="1"/>
  <c r="N20" i="10"/>
  <c r="O20" i="10" s="1"/>
  <c r="N21" i="10"/>
  <c r="O21" i="10" s="1"/>
  <c r="N22" i="10"/>
  <c r="O22" i="10" s="1"/>
  <c r="N23" i="10"/>
  <c r="O23" i="10" s="1"/>
  <c r="N24" i="10"/>
  <c r="O24" i="10" s="1"/>
  <c r="N25" i="10"/>
  <c r="O25" i="10" s="1"/>
  <c r="N26" i="10"/>
  <c r="O26" i="10" s="1"/>
  <c r="N27" i="10"/>
  <c r="O27" i="10" s="1"/>
  <c r="N28" i="10"/>
  <c r="O28" i="10" s="1"/>
  <c r="N29" i="10"/>
  <c r="O29" i="10" s="1"/>
  <c r="N30" i="10"/>
  <c r="O30" i="10" s="1"/>
  <c r="N31" i="10"/>
  <c r="O31" i="10" s="1"/>
  <c r="N32" i="10"/>
  <c r="O32" i="10" s="1"/>
  <c r="N33" i="10"/>
  <c r="O33" i="10" s="1"/>
  <c r="N34" i="10"/>
  <c r="O34" i="10" s="1"/>
  <c r="N35" i="10"/>
  <c r="O35" i="10" s="1"/>
  <c r="N36" i="10"/>
  <c r="O36" i="10" s="1"/>
  <c r="N37" i="10"/>
  <c r="O37" i="10" s="1"/>
  <c r="N38" i="10"/>
  <c r="O38" i="10" s="1"/>
  <c r="N3" i="10"/>
  <c r="O3" i="10" s="1"/>
  <c r="H5" i="13"/>
  <c r="H13" i="13"/>
  <c r="H6" i="13"/>
  <c r="H17" i="13"/>
  <c r="H7" i="13"/>
  <c r="H12" i="13"/>
  <c r="H10" i="13"/>
  <c r="H16" i="13"/>
  <c r="H19" i="13"/>
  <c r="H14" i="13"/>
  <c r="H27" i="13"/>
  <c r="H9" i="13"/>
  <c r="H11" i="13"/>
  <c r="H26" i="13"/>
  <c r="H8" i="13"/>
  <c r="H15" i="13"/>
  <c r="H21" i="13"/>
  <c r="H25" i="13"/>
  <c r="H24" i="13"/>
  <c r="H18" i="13"/>
  <c r="H30" i="13"/>
  <c r="H29" i="13"/>
  <c r="H33" i="13"/>
  <c r="H23" i="13"/>
  <c r="H34" i="13"/>
  <c r="H28" i="13"/>
  <c r="H38" i="13"/>
  <c r="H32" i="13"/>
  <c r="H39" i="13"/>
  <c r="H22" i="13"/>
  <c r="H31" i="13"/>
  <c r="H36" i="13"/>
  <c r="H20" i="13"/>
  <c r="H37" i="13"/>
  <c r="H35" i="13"/>
  <c r="H40" i="13"/>
  <c r="I22" i="5"/>
  <c r="I19" i="5"/>
  <c r="I21" i="5"/>
  <c r="I20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18" i="5"/>
  <c r="AD16" i="10"/>
  <c r="AG16" i="10" s="1"/>
  <c r="AE16" i="10"/>
  <c r="AH16" i="10" s="1"/>
  <c r="AD17" i="10"/>
  <c r="AG17" i="10" s="1"/>
  <c r="AE17" i="10"/>
  <c r="AH17" i="10" s="1"/>
  <c r="AL17" i="10" s="1"/>
  <c r="AP17" i="10" s="1"/>
  <c r="AR17" i="10" s="1"/>
  <c r="AD18" i="10"/>
  <c r="AG18" i="10" s="1"/>
  <c r="AK18" i="10" s="1"/>
  <c r="AO18" i="10" s="1"/>
  <c r="AQ18" i="10" s="1"/>
  <c r="AE18" i="10"/>
  <c r="AH18" i="10" s="1"/>
  <c r="AL18" i="10" s="1"/>
  <c r="AP18" i="10" s="1"/>
  <c r="AR18" i="10" s="1"/>
  <c r="AD19" i="10"/>
  <c r="AG19" i="10" s="1"/>
  <c r="AK19" i="10" s="1"/>
  <c r="AO19" i="10" s="1"/>
  <c r="AQ19" i="10" s="1"/>
  <c r="AE19" i="10"/>
  <c r="AH19" i="10" s="1"/>
  <c r="AD20" i="10"/>
  <c r="AG20" i="10" s="1"/>
  <c r="AK20" i="10" s="1"/>
  <c r="AO20" i="10" s="1"/>
  <c r="AQ20" i="10" s="1"/>
  <c r="AE20" i="10"/>
  <c r="AH20" i="10" s="1"/>
  <c r="AD21" i="10"/>
  <c r="AG21" i="10" s="1"/>
  <c r="AE21" i="10"/>
  <c r="AH21" i="10" s="1"/>
  <c r="AL21" i="10" s="1"/>
  <c r="AP21" i="10" s="1"/>
  <c r="AR21" i="10" s="1"/>
  <c r="AD22" i="10"/>
  <c r="AG22" i="10" s="1"/>
  <c r="AK22" i="10" s="1"/>
  <c r="AO22" i="10" s="1"/>
  <c r="AQ22" i="10" s="1"/>
  <c r="AE22" i="10"/>
  <c r="AH22" i="10" s="1"/>
  <c r="AL22" i="10" s="1"/>
  <c r="AP22" i="10" s="1"/>
  <c r="AR22" i="10" s="1"/>
  <c r="AD23" i="10"/>
  <c r="AG23" i="10" s="1"/>
  <c r="AK23" i="10" s="1"/>
  <c r="AO23" i="10" s="1"/>
  <c r="AQ23" i="10" s="1"/>
  <c r="AE23" i="10"/>
  <c r="AH23" i="10" s="1"/>
  <c r="AD24" i="10"/>
  <c r="AG24" i="10" s="1"/>
  <c r="AK24" i="10" s="1"/>
  <c r="AO24" i="10" s="1"/>
  <c r="AQ24" i="10" s="1"/>
  <c r="AE24" i="10"/>
  <c r="AH24" i="10" s="1"/>
  <c r="AD25" i="10"/>
  <c r="AG25" i="10" s="1"/>
  <c r="AE25" i="10"/>
  <c r="AH25" i="10" s="1"/>
  <c r="AL25" i="10" s="1"/>
  <c r="AD26" i="10"/>
  <c r="AG26" i="10" s="1"/>
  <c r="AK26" i="10" s="1"/>
  <c r="AM26" i="10" s="1"/>
  <c r="AE26" i="10"/>
  <c r="AH26" i="10" s="1"/>
  <c r="AL26" i="10" s="1"/>
  <c r="AN26" i="10" s="1"/>
  <c r="AD27" i="10"/>
  <c r="AG27" i="10" s="1"/>
  <c r="AE27" i="10"/>
  <c r="AH27" i="10" s="1"/>
  <c r="AD28" i="10"/>
  <c r="AG28" i="10" s="1"/>
  <c r="AK28" i="10" s="1"/>
  <c r="AM28" i="10" s="1"/>
  <c r="AE28" i="10"/>
  <c r="AH28" i="10" s="1"/>
  <c r="AD29" i="10"/>
  <c r="AG29" i="10" s="1"/>
  <c r="AE29" i="10"/>
  <c r="AH29" i="10" s="1"/>
  <c r="AL29" i="10" s="1"/>
  <c r="AD30" i="10"/>
  <c r="AG30" i="10" s="1"/>
  <c r="AK30" i="10" s="1"/>
  <c r="AM30" i="10" s="1"/>
  <c r="AE30" i="10"/>
  <c r="AH30" i="10" s="1"/>
  <c r="AL30" i="10" s="1"/>
  <c r="AN30" i="10" s="1"/>
  <c r="AD31" i="10"/>
  <c r="AG31" i="10" s="1"/>
  <c r="AE31" i="10"/>
  <c r="AH31" i="10" s="1"/>
  <c r="AD32" i="10"/>
  <c r="AG32" i="10" s="1"/>
  <c r="AE32" i="10"/>
  <c r="AH32" i="10" s="1"/>
  <c r="AE15" i="10"/>
  <c r="AH15" i="10" s="1"/>
  <c r="AD15" i="10"/>
  <c r="AG15" i="10" s="1"/>
  <c r="U25" i="10"/>
  <c r="U26" i="10"/>
  <c r="U27" i="10"/>
  <c r="U28" i="10"/>
  <c r="U29" i="10"/>
  <c r="U30" i="10"/>
  <c r="U31" i="10"/>
  <c r="U32" i="10"/>
  <c r="U33" i="10"/>
  <c r="J87" i="10"/>
  <c r="J86" i="10"/>
  <c r="J85" i="10"/>
  <c r="J84" i="10"/>
  <c r="J83" i="10"/>
  <c r="J82" i="10"/>
  <c r="J81" i="10"/>
  <c r="J80" i="10"/>
  <c r="J79" i="10"/>
  <c r="V78" i="10"/>
  <c r="U78" i="10"/>
  <c r="T78" i="10"/>
  <c r="J78" i="10"/>
  <c r="V77" i="10"/>
  <c r="U77" i="10"/>
  <c r="T77" i="10"/>
  <c r="J77" i="10"/>
  <c r="V76" i="10"/>
  <c r="U76" i="10"/>
  <c r="T76" i="10"/>
  <c r="J76" i="10"/>
  <c r="V75" i="10"/>
  <c r="U75" i="10"/>
  <c r="T75" i="10"/>
  <c r="J75" i="10"/>
  <c r="V74" i="10"/>
  <c r="U74" i="10"/>
  <c r="T74" i="10"/>
  <c r="J74" i="10"/>
  <c r="V73" i="10"/>
  <c r="U73" i="10"/>
  <c r="T73" i="10"/>
  <c r="J73" i="10"/>
  <c r="V72" i="10"/>
  <c r="U72" i="10"/>
  <c r="T72" i="10"/>
  <c r="J72" i="10"/>
  <c r="V71" i="10"/>
  <c r="U71" i="10"/>
  <c r="T71" i="10"/>
  <c r="J71" i="10"/>
  <c r="V70" i="10"/>
  <c r="U70" i="10"/>
  <c r="T70" i="10"/>
  <c r="J70" i="10"/>
  <c r="J65" i="10"/>
  <c r="J64" i="10"/>
  <c r="J63" i="10"/>
  <c r="J62" i="10"/>
  <c r="J61" i="10"/>
  <c r="J60" i="10"/>
  <c r="J59" i="10"/>
  <c r="J58" i="10"/>
  <c r="J57" i="10"/>
  <c r="V56" i="10"/>
  <c r="U56" i="10"/>
  <c r="T56" i="10"/>
  <c r="J56" i="10"/>
  <c r="V55" i="10"/>
  <c r="U55" i="10"/>
  <c r="T55" i="10"/>
  <c r="J55" i="10"/>
  <c r="V54" i="10"/>
  <c r="U54" i="10"/>
  <c r="T54" i="10"/>
  <c r="J54" i="10"/>
  <c r="V53" i="10"/>
  <c r="U53" i="10"/>
  <c r="T53" i="10"/>
  <c r="J53" i="10"/>
  <c r="V52" i="10"/>
  <c r="U52" i="10"/>
  <c r="T52" i="10"/>
  <c r="J52" i="10"/>
  <c r="V51" i="10"/>
  <c r="U51" i="10"/>
  <c r="T51" i="10"/>
  <c r="J51" i="10"/>
  <c r="V50" i="10"/>
  <c r="U50" i="10"/>
  <c r="T50" i="10"/>
  <c r="J50" i="10"/>
  <c r="V49" i="10"/>
  <c r="U49" i="10"/>
  <c r="T49" i="10"/>
  <c r="J49" i="10"/>
  <c r="V48" i="10"/>
  <c r="U48" i="10"/>
  <c r="T48" i="10"/>
  <c r="J48" i="10"/>
  <c r="J42" i="10"/>
  <c r="J41" i="10"/>
  <c r="J40" i="10"/>
  <c r="J39" i="10"/>
  <c r="J38" i="10"/>
  <c r="J37" i="10"/>
  <c r="J36" i="10"/>
  <c r="J35" i="10"/>
  <c r="J34" i="10"/>
  <c r="V33" i="10"/>
  <c r="T33" i="10"/>
  <c r="J33" i="10"/>
  <c r="V32" i="10"/>
  <c r="T32" i="10"/>
  <c r="J32" i="10"/>
  <c r="V31" i="10"/>
  <c r="T31" i="10"/>
  <c r="J31" i="10"/>
  <c r="V30" i="10"/>
  <c r="T30" i="10"/>
  <c r="J30" i="10"/>
  <c r="V29" i="10"/>
  <c r="T29" i="10"/>
  <c r="J29" i="10"/>
  <c r="V28" i="10"/>
  <c r="T28" i="10"/>
  <c r="J28" i="10"/>
  <c r="V27" i="10"/>
  <c r="T27" i="10"/>
  <c r="J27" i="10"/>
  <c r="V26" i="10"/>
  <c r="T26" i="10"/>
  <c r="J26" i="10"/>
  <c r="V25" i="10"/>
  <c r="T25" i="10"/>
  <c r="J25" i="10"/>
  <c r="J20" i="10"/>
  <c r="J19" i="10"/>
  <c r="J18" i="10"/>
  <c r="J17" i="10"/>
  <c r="J16" i="10"/>
  <c r="J15" i="10"/>
  <c r="J14" i="10"/>
  <c r="J13" i="10"/>
  <c r="J12" i="10"/>
  <c r="AH11" i="10"/>
  <c r="AG11" i="10"/>
  <c r="AF11" i="10"/>
  <c r="V11" i="10"/>
  <c r="U11" i="10"/>
  <c r="T11" i="10"/>
  <c r="J11" i="10"/>
  <c r="AH10" i="10"/>
  <c r="AG10" i="10"/>
  <c r="AF10" i="10"/>
  <c r="V10" i="10"/>
  <c r="U10" i="10"/>
  <c r="T10" i="10"/>
  <c r="J10" i="10"/>
  <c r="AH9" i="10"/>
  <c r="AG9" i="10"/>
  <c r="AF9" i="10"/>
  <c r="V9" i="10"/>
  <c r="U9" i="10"/>
  <c r="T9" i="10"/>
  <c r="J9" i="10"/>
  <c r="AH8" i="10"/>
  <c r="AG8" i="10"/>
  <c r="AF8" i="10"/>
  <c r="V8" i="10"/>
  <c r="U8" i="10"/>
  <c r="T8" i="10"/>
  <c r="J8" i="10"/>
  <c r="AH7" i="10"/>
  <c r="AG7" i="10"/>
  <c r="AF7" i="10"/>
  <c r="V7" i="10"/>
  <c r="U7" i="10"/>
  <c r="T7" i="10"/>
  <c r="J7" i="10"/>
  <c r="AH6" i="10"/>
  <c r="AG6" i="10"/>
  <c r="AF6" i="10"/>
  <c r="V6" i="10"/>
  <c r="U6" i="10"/>
  <c r="T6" i="10"/>
  <c r="J6" i="10"/>
  <c r="AH5" i="10"/>
  <c r="AG5" i="10"/>
  <c r="AF5" i="10"/>
  <c r="V5" i="10"/>
  <c r="U5" i="10"/>
  <c r="T5" i="10"/>
  <c r="J5" i="10"/>
  <c r="AH4" i="10"/>
  <c r="AG4" i="10"/>
  <c r="AF4" i="10"/>
  <c r="V4" i="10"/>
  <c r="U4" i="10"/>
  <c r="T4" i="10"/>
  <c r="J4" i="10"/>
  <c r="AH3" i="10"/>
  <c r="AG3" i="10"/>
  <c r="AF3" i="10"/>
  <c r="V3" i="10"/>
  <c r="U3" i="10"/>
  <c r="T3" i="10"/>
  <c r="J3" i="10"/>
  <c r="T26" i="9"/>
  <c r="U26" i="9"/>
  <c r="V26" i="9"/>
  <c r="T27" i="9"/>
  <c r="U27" i="9"/>
  <c r="V27" i="9"/>
  <c r="T28" i="9"/>
  <c r="U28" i="9"/>
  <c r="V28" i="9"/>
  <c r="T29" i="9"/>
  <c r="U29" i="9"/>
  <c r="V29" i="9"/>
  <c r="T30" i="9"/>
  <c r="U30" i="9"/>
  <c r="V30" i="9"/>
  <c r="T31" i="9"/>
  <c r="U31" i="9"/>
  <c r="V31" i="9"/>
  <c r="T32" i="9"/>
  <c r="U32" i="9"/>
  <c r="V32" i="9"/>
  <c r="T33" i="9"/>
  <c r="U33" i="9"/>
  <c r="V33" i="9"/>
  <c r="V25" i="9"/>
  <c r="U25" i="9"/>
  <c r="T25" i="9"/>
  <c r="Q4" i="8"/>
  <c r="R4" i="8"/>
  <c r="S4" i="8"/>
  <c r="Q5" i="8"/>
  <c r="R5" i="8"/>
  <c r="S5" i="8"/>
  <c r="Q6" i="8"/>
  <c r="R6" i="8"/>
  <c r="S6" i="8"/>
  <c r="Q7" i="8"/>
  <c r="R7" i="8"/>
  <c r="S7" i="8"/>
  <c r="Q8" i="8"/>
  <c r="R8" i="8"/>
  <c r="S8" i="8"/>
  <c r="Q9" i="8"/>
  <c r="R9" i="8"/>
  <c r="S9" i="8"/>
  <c r="Q10" i="8"/>
  <c r="R10" i="8"/>
  <c r="S10" i="8"/>
  <c r="Q11" i="8"/>
  <c r="R11" i="8"/>
  <c r="S11" i="8"/>
  <c r="Q12" i="8"/>
  <c r="R12" i="8"/>
  <c r="S12" i="8"/>
  <c r="Q13" i="8"/>
  <c r="R13" i="8"/>
  <c r="S13" i="8"/>
  <c r="Q14" i="8"/>
  <c r="R14" i="8"/>
  <c r="S14" i="8"/>
  <c r="Q15" i="8"/>
  <c r="R15" i="8"/>
  <c r="S15" i="8"/>
  <c r="Q16" i="8"/>
  <c r="R16" i="8"/>
  <c r="S16" i="8"/>
  <c r="Q17" i="8"/>
  <c r="R17" i="8"/>
  <c r="S17" i="8"/>
  <c r="Q18" i="8"/>
  <c r="R18" i="8"/>
  <c r="S18" i="8"/>
  <c r="Q19" i="8"/>
  <c r="R19" i="8"/>
  <c r="S19" i="8"/>
  <c r="Q20" i="8"/>
  <c r="R20" i="8"/>
  <c r="S20" i="8"/>
  <c r="Q21" i="8"/>
  <c r="R21" i="8"/>
  <c r="S21" i="8"/>
  <c r="Q22" i="8"/>
  <c r="R22" i="8"/>
  <c r="S22" i="8"/>
  <c r="Q23" i="8"/>
  <c r="R23" i="8"/>
  <c r="S23" i="8"/>
  <c r="Q24" i="8"/>
  <c r="R24" i="8"/>
  <c r="S24" i="8"/>
  <c r="Q25" i="8"/>
  <c r="R25" i="8"/>
  <c r="S25" i="8"/>
  <c r="Q26" i="8"/>
  <c r="R26" i="8"/>
  <c r="S26" i="8"/>
  <c r="Q27" i="8"/>
  <c r="R27" i="8"/>
  <c r="S27" i="8"/>
  <c r="Q28" i="8"/>
  <c r="R28" i="8"/>
  <c r="S28" i="8"/>
  <c r="Q29" i="8"/>
  <c r="R29" i="8"/>
  <c r="S29" i="8"/>
  <c r="Q30" i="8"/>
  <c r="R30" i="8"/>
  <c r="S30" i="8"/>
  <c r="Q31" i="8"/>
  <c r="R31" i="8"/>
  <c r="S31" i="8"/>
  <c r="Q32" i="8"/>
  <c r="R32" i="8"/>
  <c r="S32" i="8"/>
  <c r="Q33" i="8"/>
  <c r="R33" i="8"/>
  <c r="S33" i="8"/>
  <c r="Q34" i="8"/>
  <c r="R34" i="8"/>
  <c r="S34" i="8"/>
  <c r="Q35" i="8"/>
  <c r="R35" i="8"/>
  <c r="S35" i="8"/>
  <c r="Q36" i="8"/>
  <c r="R36" i="8"/>
  <c r="S36" i="8"/>
  <c r="Q37" i="8"/>
  <c r="R37" i="8"/>
  <c r="S37" i="8"/>
  <c r="Q38" i="8"/>
  <c r="R38" i="8"/>
  <c r="S38" i="8"/>
  <c r="S3" i="8"/>
  <c r="R3" i="8"/>
  <c r="Q3" i="8"/>
  <c r="X26" i="9"/>
  <c r="Y26" i="9"/>
  <c r="X27" i="9"/>
  <c r="Y27" i="9"/>
  <c r="X28" i="9"/>
  <c r="Y28" i="9"/>
  <c r="X29" i="9"/>
  <c r="Y29" i="9"/>
  <c r="X30" i="9"/>
  <c r="Y30" i="9"/>
  <c r="X31" i="9"/>
  <c r="Y31" i="9"/>
  <c r="X32" i="9"/>
  <c r="Y32" i="9"/>
  <c r="X33" i="9"/>
  <c r="Y33" i="9"/>
  <c r="X34" i="9"/>
  <c r="Y34" i="9"/>
  <c r="X35" i="9"/>
  <c r="Y35" i="9"/>
  <c r="X36" i="9"/>
  <c r="Y36" i="9"/>
  <c r="X37" i="9"/>
  <c r="Y37" i="9"/>
  <c r="X38" i="9"/>
  <c r="Y38" i="9"/>
  <c r="X39" i="9"/>
  <c r="Y39" i="9"/>
  <c r="X40" i="9"/>
  <c r="Y40" i="9"/>
  <c r="X41" i="9"/>
  <c r="Y41" i="9"/>
  <c r="X42" i="9"/>
  <c r="Y42" i="9"/>
  <c r="Y25" i="9"/>
  <c r="X25" i="9"/>
  <c r="U4" i="9"/>
  <c r="U5" i="9"/>
  <c r="U6" i="9"/>
  <c r="U7" i="9"/>
  <c r="U8" i="9"/>
  <c r="U9" i="9"/>
  <c r="U10" i="9"/>
  <c r="U11" i="9"/>
  <c r="U3" i="9"/>
  <c r="T4" i="9"/>
  <c r="T5" i="9"/>
  <c r="T6" i="9"/>
  <c r="T7" i="9"/>
  <c r="T8" i="9"/>
  <c r="T9" i="9"/>
  <c r="T10" i="9"/>
  <c r="T11" i="9"/>
  <c r="T3" i="9"/>
  <c r="V4" i="9"/>
  <c r="V5" i="9"/>
  <c r="V6" i="9"/>
  <c r="V7" i="9"/>
  <c r="V8" i="9"/>
  <c r="V9" i="9"/>
  <c r="V10" i="9"/>
  <c r="V11" i="9"/>
  <c r="V3" i="9"/>
  <c r="AH3" i="9"/>
  <c r="AH4" i="9"/>
  <c r="AH5" i="9"/>
  <c r="AH6" i="9"/>
  <c r="AH7" i="9"/>
  <c r="AH8" i="9"/>
  <c r="AH9" i="9"/>
  <c r="AH10" i="9"/>
  <c r="AH11" i="9"/>
  <c r="AG3" i="9"/>
  <c r="AG4" i="9"/>
  <c r="AG5" i="9"/>
  <c r="AG6" i="9"/>
  <c r="AG7" i="9"/>
  <c r="AG8" i="9"/>
  <c r="AG9" i="9"/>
  <c r="AG10" i="9"/>
  <c r="AG11" i="9"/>
  <c r="AF4" i="9"/>
  <c r="AF5" i="9"/>
  <c r="AF6" i="9"/>
  <c r="AF7" i="9"/>
  <c r="AF8" i="9"/>
  <c r="AF9" i="9"/>
  <c r="AF10" i="9"/>
  <c r="AF11" i="9"/>
  <c r="AF3" i="9"/>
  <c r="J42" i="9"/>
  <c r="J41" i="9"/>
  <c r="J20" i="9"/>
  <c r="J19" i="9"/>
  <c r="AD38" i="8"/>
  <c r="AC38" i="8"/>
  <c r="AD37" i="8"/>
  <c r="AC37" i="8"/>
  <c r="AD36" i="8"/>
  <c r="AC36" i="8"/>
  <c r="AD35" i="8"/>
  <c r="AC35" i="8"/>
  <c r="AD34" i="8"/>
  <c r="AC34" i="8"/>
  <c r="AD33" i="8"/>
  <c r="AC33" i="8"/>
  <c r="AD32" i="8"/>
  <c r="AC32" i="8"/>
  <c r="AD31" i="8"/>
  <c r="AC31" i="8"/>
  <c r="AD30" i="8"/>
  <c r="AC30" i="8"/>
  <c r="AD29" i="8"/>
  <c r="AC29" i="8"/>
  <c r="AD28" i="8"/>
  <c r="AC28" i="8"/>
  <c r="AD27" i="8"/>
  <c r="AC27" i="8"/>
  <c r="AD26" i="8"/>
  <c r="AC26" i="8"/>
  <c r="AD25" i="8"/>
  <c r="AC25" i="8"/>
  <c r="AD24" i="8"/>
  <c r="AC24" i="8"/>
  <c r="AD23" i="8"/>
  <c r="AC23" i="8"/>
  <c r="AD22" i="8"/>
  <c r="AC22" i="8"/>
  <c r="AD21" i="8"/>
  <c r="AC21" i="8"/>
  <c r="AD20" i="8"/>
  <c r="AC20" i="8"/>
  <c r="AD19" i="8"/>
  <c r="AC19" i="8"/>
  <c r="AD18" i="8"/>
  <c r="AC18" i="8"/>
  <c r="AD17" i="8"/>
  <c r="AC17" i="8"/>
  <c r="AD16" i="8"/>
  <c r="AC16" i="8"/>
  <c r="AD15" i="8"/>
  <c r="AC15" i="8"/>
  <c r="AD14" i="8"/>
  <c r="AC14" i="8"/>
  <c r="AD13" i="8"/>
  <c r="AC13" i="8"/>
  <c r="AD12" i="8"/>
  <c r="AC12" i="8"/>
  <c r="AD11" i="8"/>
  <c r="AC11" i="8"/>
  <c r="AD10" i="8"/>
  <c r="AC10" i="8"/>
  <c r="AD9" i="8"/>
  <c r="AC9" i="8"/>
  <c r="AD8" i="8"/>
  <c r="AC8" i="8"/>
  <c r="AD7" i="8"/>
  <c r="AC7" i="8"/>
  <c r="AD6" i="8"/>
  <c r="AC6" i="8"/>
  <c r="AD5" i="8"/>
  <c r="AC5" i="8"/>
  <c r="AD4" i="8"/>
  <c r="AC4" i="8"/>
  <c r="AD3" i="8"/>
  <c r="AC3" i="8"/>
  <c r="E40" i="13"/>
  <c r="D40" i="13"/>
  <c r="E20" i="13"/>
  <c r="D20" i="13"/>
  <c r="E8" i="13"/>
  <c r="D8" i="13"/>
  <c r="E38" i="13"/>
  <c r="D38" i="13"/>
  <c r="E22" i="13"/>
  <c r="D22" i="13"/>
  <c r="E26" i="13"/>
  <c r="D26" i="13"/>
  <c r="E39" i="13"/>
  <c r="D39" i="13"/>
  <c r="E36" i="13"/>
  <c r="D36" i="13"/>
  <c r="E33" i="13"/>
  <c r="D33" i="13"/>
  <c r="E35" i="13"/>
  <c r="D35" i="13"/>
  <c r="E37" i="13"/>
  <c r="D37" i="13"/>
  <c r="E31" i="13"/>
  <c r="D31" i="13"/>
  <c r="E11" i="13"/>
  <c r="D11" i="13"/>
  <c r="E32" i="13"/>
  <c r="D32" i="13"/>
  <c r="E12" i="13"/>
  <c r="D12" i="13"/>
  <c r="E21" i="13"/>
  <c r="D21" i="13"/>
  <c r="E30" i="13"/>
  <c r="D30" i="13"/>
  <c r="E19" i="13"/>
  <c r="D19" i="13"/>
  <c r="E24" i="13"/>
  <c r="D24" i="13"/>
  <c r="E27" i="13"/>
  <c r="D27" i="13"/>
  <c r="E28" i="13"/>
  <c r="D28" i="13"/>
  <c r="E25" i="13"/>
  <c r="D25" i="13"/>
  <c r="E15" i="13"/>
  <c r="D15" i="13"/>
  <c r="E34" i="13"/>
  <c r="D34" i="13"/>
  <c r="E18" i="13"/>
  <c r="D18" i="13"/>
  <c r="E23" i="13"/>
  <c r="D23" i="13"/>
  <c r="E29" i="13"/>
  <c r="D29" i="13"/>
  <c r="E9" i="13"/>
  <c r="D9" i="13"/>
  <c r="E7" i="13"/>
  <c r="D7" i="13"/>
  <c r="E10" i="13"/>
  <c r="D10" i="13"/>
  <c r="E17" i="13"/>
  <c r="D17" i="13"/>
  <c r="E14" i="13"/>
  <c r="D14" i="13"/>
  <c r="E16" i="13"/>
  <c r="D16" i="13"/>
  <c r="E6" i="13"/>
  <c r="D6" i="13"/>
  <c r="E5" i="13"/>
  <c r="D5" i="13"/>
  <c r="E13" i="13"/>
  <c r="D13" i="13"/>
  <c r="AK31" i="10" l="1"/>
  <c r="AM31" i="10" s="1"/>
  <c r="AI31" i="10"/>
  <c r="AK27" i="10"/>
  <c r="AO27" i="10" s="1"/>
  <c r="AQ27" i="10" s="1"/>
  <c r="AI27" i="10"/>
  <c r="AK16" i="10"/>
  <c r="AO16" i="10" s="1"/>
  <c r="AQ16" i="10" s="1"/>
  <c r="AI16" i="10"/>
  <c r="AK32" i="10"/>
  <c r="AM32" i="10" s="1"/>
  <c r="AI32" i="10"/>
  <c r="AI23" i="10"/>
  <c r="AI20" i="10"/>
  <c r="AI19" i="10"/>
  <c r="AI28" i="10"/>
  <c r="AI24" i="10"/>
  <c r="AL19" i="10"/>
  <c r="AJ19" i="10"/>
  <c r="AL23" i="10"/>
  <c r="AJ23" i="10"/>
  <c r="AL27" i="10"/>
  <c r="AN27" i="10" s="1"/>
  <c r="AJ27" i="10"/>
  <c r="AL31" i="10"/>
  <c r="AN31" i="10" s="1"/>
  <c r="AJ31" i="10"/>
  <c r="AK29" i="10"/>
  <c r="AM29" i="10" s="1"/>
  <c r="AI29" i="10"/>
  <c r="AK25" i="10"/>
  <c r="AM25" i="10" s="1"/>
  <c r="AI25" i="10"/>
  <c r="AK21" i="10"/>
  <c r="AI21" i="10"/>
  <c r="AK17" i="10"/>
  <c r="AI17" i="10"/>
  <c r="AP25" i="10"/>
  <c r="AR25" i="10" s="1"/>
  <c r="AN25" i="10"/>
  <c r="AL32" i="10"/>
  <c r="AN32" i="10" s="1"/>
  <c r="AJ32" i="10"/>
  <c r="AL28" i="10"/>
  <c r="AN28" i="10" s="1"/>
  <c r="AJ28" i="10"/>
  <c r="AL24" i="10"/>
  <c r="AJ24" i="10"/>
  <c r="AL20" i="10"/>
  <c r="AJ20" i="10"/>
  <c r="AL16" i="10"/>
  <c r="AJ16" i="10"/>
  <c r="AJ30" i="10"/>
  <c r="AJ26" i="10"/>
  <c r="AJ22" i="10"/>
  <c r="AJ18" i="10"/>
  <c r="AI30" i="10"/>
  <c r="AI26" i="10"/>
  <c r="AI22" i="10"/>
  <c r="AI18" i="10"/>
  <c r="AN17" i="10"/>
  <c r="AN21" i="10"/>
  <c r="AN29" i="10"/>
  <c r="AJ29" i="10"/>
  <c r="AJ25" i="10"/>
  <c r="AJ21" i="10"/>
  <c r="AJ17" i="10"/>
  <c r="AM18" i="10"/>
  <c r="AM22" i="10"/>
  <c r="AN18" i="10"/>
  <c r="AN22" i="10"/>
  <c r="AM19" i="10"/>
  <c r="AM23" i="10"/>
  <c r="AM16" i="10"/>
  <c r="AM20" i="10"/>
  <c r="AM24" i="10"/>
  <c r="AL15" i="10"/>
  <c r="AJ15" i="10"/>
  <c r="AK15" i="10"/>
  <c r="AI15" i="10"/>
  <c r="AP28" i="10"/>
  <c r="AR28" i="10" s="1"/>
  <c r="AO30" i="10"/>
  <c r="AQ30" i="10" s="1"/>
  <c r="AO26" i="10"/>
  <c r="AQ26" i="10" s="1"/>
  <c r="AO28" i="10"/>
  <c r="AQ28" i="10" s="1"/>
  <c r="AP30" i="10"/>
  <c r="AR30" i="10" s="1"/>
  <c r="AP26" i="10"/>
  <c r="AR26" i="10" s="1"/>
  <c r="AP29" i="10"/>
  <c r="AR29" i="10" s="1"/>
  <c r="AO31" i="10"/>
  <c r="AQ31" i="10" s="1"/>
  <c r="N12" i="17"/>
  <c r="A12" i="13"/>
  <c r="A29" i="13"/>
  <c r="A26" i="13"/>
  <c r="A24" i="13"/>
  <c r="A11" i="13"/>
  <c r="A7" i="13"/>
  <c r="A25" i="13"/>
  <c r="A21" i="13"/>
  <c r="A31" i="13"/>
  <c r="A36" i="13"/>
  <c r="A6" i="13"/>
  <c r="A9" i="13"/>
  <c r="A22" i="13"/>
  <c r="A15" i="13"/>
  <c r="A35" i="13"/>
  <c r="A16" i="13"/>
  <c r="A33" i="13"/>
  <c r="A23" i="13"/>
  <c r="A34" i="13"/>
  <c r="A10" i="13"/>
  <c r="A18" i="13"/>
  <c r="K27" i="13"/>
  <c r="K12" i="13"/>
  <c r="K29" i="13"/>
  <c r="K26" i="13"/>
  <c r="K19" i="13"/>
  <c r="K24" i="13"/>
  <c r="K5" i="13"/>
  <c r="K32" i="13"/>
  <c r="K11" i="13"/>
  <c r="K39" i="13"/>
  <c r="K7" i="13"/>
  <c r="K25" i="13"/>
  <c r="K21" i="13"/>
  <c r="K31" i="13"/>
  <c r="K40" i="13"/>
  <c r="K36" i="13"/>
  <c r="K20" i="13"/>
  <c r="K14" i="13"/>
  <c r="K6" i="13"/>
  <c r="K9" i="13"/>
  <c r="K22" i="13"/>
  <c r="K38" i="13"/>
  <c r="K15" i="13"/>
  <c r="K35" i="13"/>
  <c r="K16" i="13"/>
  <c r="K13" i="13"/>
  <c r="K37" i="13"/>
  <c r="K33" i="13"/>
  <c r="K28" i="13"/>
  <c r="K8" i="13"/>
  <c r="K23" i="13"/>
  <c r="K17" i="13"/>
  <c r="K34" i="13"/>
  <c r="K30" i="13"/>
  <c r="K10" i="13"/>
  <c r="K18" i="13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E32" i="17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" i="8"/>
  <c r="V71" i="9"/>
  <c r="V72" i="9"/>
  <c r="V73" i="9"/>
  <c r="V74" i="9"/>
  <c r="V75" i="9"/>
  <c r="V76" i="9"/>
  <c r="V77" i="9"/>
  <c r="V78" i="9"/>
  <c r="V70" i="9"/>
  <c r="V49" i="9"/>
  <c r="V50" i="9"/>
  <c r="V51" i="9"/>
  <c r="V52" i="9"/>
  <c r="V53" i="9"/>
  <c r="V54" i="9"/>
  <c r="V55" i="9"/>
  <c r="V56" i="9"/>
  <c r="V48" i="9"/>
  <c r="AP27" i="10" l="1"/>
  <c r="AR27" i="10" s="1"/>
  <c r="AO29" i="10"/>
  <c r="AQ29" i="10" s="1"/>
  <c r="AO32" i="10"/>
  <c r="AQ32" i="10" s="1"/>
  <c r="AP32" i="10"/>
  <c r="AR32" i="10" s="1"/>
  <c r="AM27" i="10"/>
  <c r="AP31" i="10"/>
  <c r="AR31" i="10" s="1"/>
  <c r="AO25" i="10"/>
  <c r="AQ25" i="10" s="1"/>
  <c r="AP24" i="10"/>
  <c r="AR24" i="10" s="1"/>
  <c r="AN24" i="10"/>
  <c r="AO17" i="10"/>
  <c r="AQ17" i="10" s="1"/>
  <c r="AM17" i="10"/>
  <c r="AO21" i="10"/>
  <c r="AQ21" i="10" s="1"/>
  <c r="AM21" i="10"/>
  <c r="AP16" i="10"/>
  <c r="AR16" i="10" s="1"/>
  <c r="AN16" i="10"/>
  <c r="AP23" i="10"/>
  <c r="AR23" i="10" s="1"/>
  <c r="AN23" i="10"/>
  <c r="AP20" i="10"/>
  <c r="AR20" i="10" s="1"/>
  <c r="AN20" i="10"/>
  <c r="AP19" i="10"/>
  <c r="AR19" i="10" s="1"/>
  <c r="AN19" i="10"/>
  <c r="AP15" i="10"/>
  <c r="AR15" i="10" s="1"/>
  <c r="AN15" i="10"/>
  <c r="AO15" i="10"/>
  <c r="AQ15" i="10" s="1"/>
  <c r="AM15" i="10"/>
  <c r="L5" i="13"/>
  <c r="Z5" i="17"/>
  <c r="E10" i="17"/>
  <c r="E27" i="17"/>
  <c r="E13" i="17"/>
  <c r="E18" i="17"/>
  <c r="E7" i="17"/>
  <c r="E9" i="17"/>
  <c r="E5" i="17"/>
  <c r="E8" i="17"/>
  <c r="E12" i="17"/>
  <c r="E24" i="17"/>
  <c r="E35" i="17"/>
  <c r="E30" i="17"/>
  <c r="E21" i="17"/>
  <c r="E29" i="17"/>
  <c r="E11" i="17"/>
  <c r="E34" i="17"/>
  <c r="E22" i="17"/>
  <c r="E28" i="17"/>
  <c r="E37" i="17"/>
  <c r="E38" i="17"/>
  <c r="E33" i="17"/>
  <c r="E6" i="17"/>
  <c r="E26" i="17"/>
  <c r="E23" i="17"/>
  <c r="E16" i="17"/>
  <c r="E39" i="17"/>
  <c r="E19" i="17"/>
  <c r="E20" i="17"/>
  <c r="E40" i="17"/>
  <c r="E25" i="17"/>
  <c r="E36" i="17"/>
  <c r="Z21" i="17"/>
  <c r="Z22" i="17"/>
  <c r="Z19" i="17"/>
  <c r="Z15" i="17"/>
  <c r="Z24" i="17"/>
  <c r="Z37" i="17"/>
  <c r="Z39" i="17"/>
  <c r="Z38" i="17"/>
  <c r="Z32" i="17"/>
  <c r="Z16" i="17"/>
  <c r="Z12" i="17"/>
  <c r="Z35" i="17"/>
  <c r="Z7" i="17"/>
  <c r="Z23" i="17"/>
  <c r="Z10" i="17"/>
  <c r="Z9" i="17"/>
  <c r="Z31" i="17"/>
  <c r="Z14" i="17"/>
  <c r="Z11" i="17"/>
  <c r="Z27" i="17"/>
  <c r="Z30" i="17"/>
  <c r="Z29" i="17"/>
  <c r="Z18" i="17"/>
  <c r="Z26" i="17"/>
  <c r="Z34" i="17"/>
  <c r="Z33" i="17"/>
  <c r="Z25" i="17"/>
  <c r="Z17" i="17"/>
  <c r="Z40" i="17"/>
  <c r="Z8" i="17"/>
  <c r="Z6" i="17"/>
  <c r="Z13" i="17"/>
  <c r="Z36" i="17"/>
  <c r="Z28" i="17"/>
  <c r="Z20" i="17"/>
  <c r="L6" i="13"/>
  <c r="L9" i="13"/>
  <c r="L21" i="13"/>
  <c r="L7" i="13"/>
  <c r="L12" i="13"/>
  <c r="L11" i="13"/>
  <c r="L8" i="13"/>
  <c r="L10" i="13"/>
  <c r="L13" i="13"/>
  <c r="L16" i="13"/>
  <c r="L15" i="13"/>
  <c r="L14" i="13"/>
  <c r="L36" i="13"/>
  <c r="L28" i="13"/>
  <c r="L20" i="13"/>
  <c r="L35" i="13"/>
  <c r="L27" i="13"/>
  <c r="L19" i="13"/>
  <c r="L34" i="13"/>
  <c r="L26" i="13"/>
  <c r="L18" i="13"/>
  <c r="L33" i="13"/>
  <c r="L25" i="13"/>
  <c r="L17" i="13"/>
  <c r="L40" i="13"/>
  <c r="L32" i="13"/>
  <c r="L24" i="13"/>
  <c r="L39" i="13"/>
  <c r="L31" i="13"/>
  <c r="L23" i="13"/>
  <c r="L38" i="13"/>
  <c r="L30" i="13"/>
  <c r="L22" i="13"/>
  <c r="L37" i="13"/>
  <c r="L29" i="13"/>
  <c r="N9" i="17"/>
  <c r="N13" i="17"/>
  <c r="E31" i="17"/>
  <c r="G31" i="17" s="1"/>
  <c r="E15" i="17"/>
  <c r="G15" i="17" s="1"/>
  <c r="E14" i="17"/>
  <c r="G14" i="17" s="1"/>
  <c r="E17" i="17"/>
  <c r="G17" i="17" s="1"/>
  <c r="T71" i="9"/>
  <c r="U71" i="9"/>
  <c r="T72" i="9"/>
  <c r="U72" i="9"/>
  <c r="T73" i="9"/>
  <c r="U73" i="9"/>
  <c r="T74" i="9"/>
  <c r="U74" i="9"/>
  <c r="T75" i="9"/>
  <c r="U75" i="9"/>
  <c r="T76" i="9"/>
  <c r="U76" i="9"/>
  <c r="T77" i="9"/>
  <c r="U77" i="9"/>
  <c r="T78" i="9"/>
  <c r="U78" i="9"/>
  <c r="U70" i="9"/>
  <c r="T70" i="9"/>
  <c r="U49" i="9"/>
  <c r="U50" i="9"/>
  <c r="U51" i="9"/>
  <c r="U52" i="9"/>
  <c r="U53" i="9"/>
  <c r="U54" i="9"/>
  <c r="U55" i="9"/>
  <c r="U56" i="9"/>
  <c r="U48" i="9"/>
  <c r="T49" i="9"/>
  <c r="T50" i="9"/>
  <c r="T51" i="9"/>
  <c r="T52" i="9"/>
  <c r="T53" i="9"/>
  <c r="T54" i="9"/>
  <c r="T55" i="9"/>
  <c r="T56" i="9"/>
  <c r="T48" i="9"/>
  <c r="N4" i="9"/>
  <c r="O4" i="9" s="1"/>
  <c r="N5" i="9"/>
  <c r="O5" i="9" s="1"/>
  <c r="N6" i="9"/>
  <c r="O6" i="9" s="1"/>
  <c r="N7" i="9"/>
  <c r="O7" i="9" s="1"/>
  <c r="N8" i="9"/>
  <c r="O8" i="9" s="1"/>
  <c r="N9" i="9"/>
  <c r="O9" i="9" s="1"/>
  <c r="N10" i="9"/>
  <c r="O10" i="9" s="1"/>
  <c r="N11" i="9"/>
  <c r="O11" i="9" s="1"/>
  <c r="N12" i="9"/>
  <c r="O12" i="9" s="1"/>
  <c r="N13" i="9"/>
  <c r="O13" i="9" s="1"/>
  <c r="N14" i="9"/>
  <c r="O14" i="9" s="1"/>
  <c r="N15" i="9"/>
  <c r="O15" i="9" s="1"/>
  <c r="N16" i="9"/>
  <c r="O16" i="9" s="1"/>
  <c r="N17" i="9"/>
  <c r="O17" i="9" s="1"/>
  <c r="N18" i="9"/>
  <c r="O18" i="9" s="1"/>
  <c r="N19" i="9"/>
  <c r="O19" i="9" s="1"/>
  <c r="N20" i="9"/>
  <c r="O20" i="9" s="1"/>
  <c r="N21" i="9"/>
  <c r="O21" i="9" s="1"/>
  <c r="N22" i="9"/>
  <c r="O22" i="9" s="1"/>
  <c r="N23" i="9"/>
  <c r="O23" i="9" s="1"/>
  <c r="N24" i="9"/>
  <c r="O24" i="9" s="1"/>
  <c r="N25" i="9"/>
  <c r="O25" i="9" s="1"/>
  <c r="N26" i="9"/>
  <c r="O26" i="9" s="1"/>
  <c r="N27" i="9"/>
  <c r="O27" i="9" s="1"/>
  <c r="N28" i="9"/>
  <c r="O28" i="9" s="1"/>
  <c r="N29" i="9"/>
  <c r="O29" i="9" s="1"/>
  <c r="N30" i="9"/>
  <c r="O30" i="9" s="1"/>
  <c r="N31" i="9"/>
  <c r="O31" i="9" s="1"/>
  <c r="N32" i="9"/>
  <c r="O32" i="9" s="1"/>
  <c r="N33" i="9"/>
  <c r="O33" i="9" s="1"/>
  <c r="N34" i="9"/>
  <c r="O34" i="9" s="1"/>
  <c r="N35" i="9"/>
  <c r="O35" i="9" s="1"/>
  <c r="N36" i="9"/>
  <c r="O36" i="9" s="1"/>
  <c r="N37" i="9"/>
  <c r="O37" i="9" s="1"/>
  <c r="N38" i="9"/>
  <c r="O38" i="9" s="1"/>
  <c r="N3" i="9"/>
  <c r="O3" i="9" s="1"/>
  <c r="O35" i="8"/>
  <c r="O36" i="8"/>
  <c r="O37" i="8"/>
  <c r="O38" i="8"/>
  <c r="J8" i="8"/>
  <c r="J7" i="8"/>
  <c r="J6" i="8"/>
  <c r="J5" i="8"/>
  <c r="J4" i="8"/>
  <c r="J3" i="8"/>
  <c r="BI85" i="5"/>
  <c r="BI86" i="5"/>
  <c r="BI87" i="5"/>
  <c r="BI88" i="5"/>
  <c r="BI89" i="5"/>
  <c r="BI90" i="5"/>
  <c r="BI91" i="5"/>
  <c r="BI92" i="5"/>
  <c r="BI84" i="5"/>
  <c r="BI67" i="5"/>
  <c r="BI68" i="5"/>
  <c r="BI69" i="5"/>
  <c r="BI70" i="5"/>
  <c r="BI71" i="5"/>
  <c r="BI72" i="5"/>
  <c r="BI73" i="5"/>
  <c r="BI74" i="5"/>
  <c r="BI66" i="5"/>
  <c r="BI52" i="5"/>
  <c r="BI51" i="5"/>
  <c r="BA87" i="5"/>
  <c r="BB87" i="5"/>
  <c r="BA88" i="5"/>
  <c r="BB88" i="5"/>
  <c r="BA89" i="5"/>
  <c r="BB89" i="5"/>
  <c r="BA90" i="5"/>
  <c r="BB90" i="5"/>
  <c r="BA91" i="5"/>
  <c r="BB91" i="5"/>
  <c r="BA92" i="5"/>
  <c r="BB92" i="5"/>
  <c r="BA93" i="5"/>
  <c r="BB93" i="5"/>
  <c r="BA94" i="5"/>
  <c r="BB94" i="5"/>
  <c r="BA95" i="5"/>
  <c r="BB95" i="5"/>
  <c r="BA96" i="5"/>
  <c r="BB96" i="5"/>
  <c r="BA97" i="5"/>
  <c r="BB97" i="5"/>
  <c r="BA98" i="5"/>
  <c r="BB98" i="5"/>
  <c r="BA99" i="5"/>
  <c r="BB99" i="5"/>
  <c r="BA100" i="5"/>
  <c r="BB100" i="5"/>
  <c r="BA101" i="5"/>
  <c r="BB101" i="5"/>
  <c r="BB86" i="5"/>
  <c r="BA86" i="5"/>
  <c r="AX61" i="5"/>
  <c r="AX62" i="5"/>
  <c r="AX63" i="5"/>
  <c r="AX64" i="5"/>
  <c r="AX65" i="5"/>
  <c r="AX66" i="5"/>
  <c r="AX67" i="5"/>
  <c r="AX68" i="5"/>
  <c r="AX69" i="5"/>
  <c r="AX70" i="5"/>
  <c r="AX71" i="5"/>
  <c r="AX72" i="5"/>
  <c r="AX73" i="5"/>
  <c r="AX74" i="5"/>
  <c r="AX75" i="5"/>
  <c r="AX60" i="5"/>
  <c r="BI56" i="5"/>
  <c r="BI48" i="5"/>
  <c r="BI31" i="5"/>
  <c r="BI32" i="5"/>
  <c r="BI33" i="5"/>
  <c r="BI34" i="5"/>
  <c r="BI35" i="5"/>
  <c r="BI36" i="5"/>
  <c r="BI37" i="5"/>
  <c r="BI38" i="5"/>
  <c r="BI30" i="5"/>
  <c r="BC51" i="5"/>
  <c r="BC52" i="5"/>
  <c r="BC53" i="5"/>
  <c r="BC54" i="5"/>
  <c r="BC55" i="5"/>
  <c r="BC56" i="5"/>
  <c r="BC57" i="5"/>
  <c r="BC58" i="5"/>
  <c r="BC59" i="5"/>
  <c r="BC50" i="5"/>
  <c r="BC31" i="5"/>
  <c r="BC32" i="5"/>
  <c r="BC33" i="5"/>
  <c r="BC34" i="5"/>
  <c r="BC35" i="5"/>
  <c r="BC36" i="5"/>
  <c r="BC37" i="5"/>
  <c r="BC38" i="5"/>
  <c r="BC39" i="5"/>
  <c r="BC30" i="5"/>
  <c r="AX46" i="5"/>
  <c r="AX47" i="5"/>
  <c r="AX48" i="5"/>
  <c r="AX49" i="5"/>
  <c r="AX50" i="5"/>
  <c r="AX51" i="5"/>
  <c r="AX52" i="5"/>
  <c r="AX53" i="5"/>
  <c r="AX54" i="5"/>
  <c r="AX45" i="5"/>
  <c r="AX32" i="5"/>
  <c r="AX33" i="5"/>
  <c r="AX34" i="5"/>
  <c r="AX35" i="5"/>
  <c r="AX36" i="5"/>
  <c r="AX37" i="5"/>
  <c r="AX38" i="5"/>
  <c r="AX39" i="5"/>
  <c r="AX40" i="5"/>
  <c r="AX31" i="5"/>
  <c r="I8" i="17" l="1"/>
  <c r="J8" i="17" s="1"/>
  <c r="I5" i="17"/>
  <c r="J5" i="17" s="1"/>
  <c r="N11" i="17"/>
  <c r="I16" i="17"/>
  <c r="J16" i="17" s="1"/>
  <c r="I24" i="17"/>
  <c r="J24" i="17" s="1"/>
  <c r="N23" i="17"/>
  <c r="BC93" i="5"/>
  <c r="BC71" i="5"/>
  <c r="BC91" i="5"/>
  <c r="BC90" i="5"/>
  <c r="BC92" i="5"/>
  <c r="BC89" i="5"/>
  <c r="BC94" i="5"/>
  <c r="BC88" i="5"/>
  <c r="BC86" i="5"/>
  <c r="BC87" i="5"/>
  <c r="BI53" i="5"/>
  <c r="BI49" i="5"/>
  <c r="BI55" i="5"/>
  <c r="BI50" i="5"/>
  <c r="BI54" i="5"/>
  <c r="BC70" i="5"/>
  <c r="BC72" i="5"/>
  <c r="BC77" i="5"/>
  <c r="BC76" i="5"/>
  <c r="BC75" i="5"/>
  <c r="BC74" i="5"/>
  <c r="BC73" i="5"/>
  <c r="I27" i="17" l="1"/>
  <c r="J27" i="17" s="1"/>
  <c r="N40" i="17"/>
  <c r="G21" i="17"/>
  <c r="G26" i="17"/>
  <c r="G36" i="17"/>
  <c r="G40" i="17"/>
  <c r="G39" i="17"/>
  <c r="G27" i="17"/>
  <c r="G5" i="17"/>
  <c r="G28" i="17"/>
  <c r="G13" i="17"/>
  <c r="G33" i="17"/>
  <c r="G32" i="17"/>
  <c r="G16" i="17"/>
  <c r="G9" i="17"/>
  <c r="G6" i="17"/>
  <c r="G20" i="17"/>
  <c r="G37" i="17"/>
  <c r="G24" i="17"/>
  <c r="G22" i="17"/>
  <c r="G23" i="17"/>
  <c r="G12" i="17"/>
  <c r="G10" i="17"/>
  <c r="G35" i="17"/>
  <c r="G18" i="17"/>
  <c r="G34" i="17"/>
  <c r="G29" i="17"/>
  <c r="G38" i="17"/>
  <c r="G19" i="17"/>
  <c r="G11" i="17"/>
  <c r="G8" i="17"/>
  <c r="G25" i="17"/>
  <c r="G30" i="17"/>
  <c r="G7" i="17"/>
  <c r="I7" i="17" l="1"/>
  <c r="J7" i="17" s="1"/>
  <c r="N7" i="17"/>
  <c r="I15" i="17" l="1"/>
  <c r="J15" i="17" s="1"/>
  <c r="N6" i="17"/>
  <c r="O27" i="8"/>
  <c r="O33" i="8"/>
  <c r="O31" i="8"/>
  <c r="O29" i="8"/>
  <c r="O32" i="8"/>
  <c r="O30" i="8"/>
  <c r="O28" i="8"/>
  <c r="O34" i="8"/>
  <c r="I29" i="17" l="1"/>
  <c r="J29" i="17" s="1"/>
  <c r="N34" i="17"/>
  <c r="O12" i="1"/>
  <c r="E6" i="1"/>
  <c r="A28" i="13"/>
  <c r="A30" i="13"/>
  <c r="A32" i="13"/>
  <c r="A37" i="13"/>
  <c r="A38" i="13"/>
  <c r="A27" i="13"/>
  <c r="F39" i="17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O26" i="8"/>
  <c r="J32" i="8"/>
  <c r="O25" i="8"/>
  <c r="J31" i="8"/>
  <c r="O24" i="8"/>
  <c r="J30" i="8"/>
  <c r="O23" i="8"/>
  <c r="J29" i="8"/>
  <c r="O22" i="8"/>
  <c r="J28" i="8"/>
  <c r="O20" i="8"/>
  <c r="J27" i="8"/>
  <c r="O21" i="8"/>
  <c r="J26" i="8"/>
  <c r="O19" i="8"/>
  <c r="J25" i="8"/>
  <c r="O14" i="8"/>
  <c r="J24" i="8"/>
  <c r="O16" i="8"/>
  <c r="J23" i="8"/>
  <c r="O13" i="8"/>
  <c r="J22" i="8"/>
  <c r="O15" i="8"/>
  <c r="J21" i="8"/>
  <c r="O18" i="8"/>
  <c r="J20" i="8"/>
  <c r="O12" i="8"/>
  <c r="J19" i="8"/>
  <c r="O17" i="8"/>
  <c r="J18" i="8"/>
  <c r="O11" i="8"/>
  <c r="J17" i="8"/>
  <c r="O10" i="8"/>
  <c r="J16" i="8"/>
  <c r="O9" i="8"/>
  <c r="J15" i="8"/>
  <c r="O6" i="8"/>
  <c r="J14" i="8"/>
  <c r="O8" i="8"/>
  <c r="J13" i="8"/>
  <c r="O5" i="8"/>
  <c r="J12" i="8"/>
  <c r="O4" i="8"/>
  <c r="J11" i="8"/>
  <c r="O7" i="8"/>
  <c r="J10" i="8"/>
  <c r="O3" i="8"/>
  <c r="J9" i="8"/>
  <c r="F20" i="17" l="1"/>
  <c r="F12" i="17"/>
  <c r="F5" i="17"/>
  <c r="F31" i="17"/>
  <c r="F21" i="17"/>
  <c r="F11" i="17"/>
  <c r="A17" i="13"/>
  <c r="A5" i="13"/>
  <c r="A40" i="13"/>
  <c r="A8" i="13"/>
  <c r="A13" i="13"/>
  <c r="A20" i="13"/>
  <c r="A19" i="13"/>
  <c r="A14" i="13"/>
  <c r="A39" i="13"/>
  <c r="I25" i="17"/>
  <c r="J25" i="17" s="1"/>
  <c r="N36" i="17"/>
  <c r="F19" i="17"/>
  <c r="F37" i="17"/>
  <c r="F18" i="17"/>
  <c r="F29" i="17"/>
  <c r="F36" i="17"/>
  <c r="F9" i="17"/>
  <c r="F16" i="17"/>
  <c r="F26" i="17" l="1"/>
  <c r="F32" i="17"/>
  <c r="F6" i="17"/>
  <c r="F13" i="17"/>
  <c r="F38" i="17"/>
  <c r="F27" i="17"/>
  <c r="F10" i="17"/>
  <c r="F7" i="17"/>
  <c r="F17" i="17"/>
  <c r="F14" i="17"/>
  <c r="F34" i="17"/>
  <c r="F24" i="17"/>
  <c r="F30" i="17"/>
  <c r="F8" i="17"/>
  <c r="F35" i="17"/>
  <c r="F23" i="17"/>
  <c r="F15" i="17"/>
  <c r="F22" i="17"/>
  <c r="F28" i="17"/>
  <c r="F33" i="17"/>
  <c r="F40" i="17"/>
  <c r="F25" i="17"/>
  <c r="K14" i="17"/>
  <c r="L14" i="17" s="1"/>
  <c r="K23" i="17"/>
  <c r="L23" i="17" s="1"/>
  <c r="K38" i="17"/>
  <c r="L38" i="17" s="1"/>
  <c r="K11" i="17"/>
  <c r="L11" i="17" s="1"/>
  <c r="K21" i="17"/>
  <c r="L21" i="17" s="1"/>
  <c r="K13" i="17"/>
  <c r="L13" i="17" s="1"/>
  <c r="K36" i="17"/>
  <c r="L36" i="17" s="1"/>
  <c r="K9" i="17"/>
  <c r="L9" i="17" s="1"/>
  <c r="K19" i="17"/>
  <c r="L19" i="17" s="1"/>
  <c r="K15" i="17"/>
  <c r="L15" i="17" s="1"/>
  <c r="K37" i="17"/>
  <c r="L37" i="17" s="1"/>
  <c r="K31" i="17"/>
  <c r="L31" i="17" s="1"/>
  <c r="K39" i="17"/>
  <c r="L39" i="17" s="1"/>
  <c r="K12" i="17"/>
  <c r="L12" i="17" s="1"/>
  <c r="K10" i="17"/>
  <c r="L10" i="17" s="1"/>
  <c r="K30" i="17"/>
  <c r="L30" i="17" s="1"/>
  <c r="K22" i="17"/>
  <c r="L22" i="17" s="1"/>
  <c r="K32" i="17"/>
  <c r="L32" i="17" s="1"/>
  <c r="K20" i="17"/>
  <c r="L20" i="17" s="1"/>
  <c r="K33" i="17"/>
  <c r="L33" i="17" s="1"/>
  <c r="K34" i="17"/>
  <c r="L34" i="17" s="1"/>
  <c r="K8" i="17"/>
  <c r="L8" i="17" s="1"/>
  <c r="K35" i="17"/>
  <c r="L35" i="17" s="1"/>
  <c r="K28" i="17"/>
  <c r="L28" i="17" s="1"/>
  <c r="K29" i="17"/>
  <c r="L29" i="17" s="1"/>
  <c r="K16" i="17"/>
  <c r="L16" i="17" s="1"/>
  <c r="K7" i="17"/>
  <c r="L7" i="17" s="1"/>
  <c r="O7" i="17" s="1"/>
  <c r="K6" i="17"/>
  <c r="L6" i="17" s="1"/>
  <c r="K5" i="17"/>
  <c r="L5" i="17" s="1"/>
  <c r="K27" i="17"/>
  <c r="L27" i="17" s="1"/>
  <c r="K40" i="17"/>
  <c r="L40" i="17" s="1"/>
  <c r="K26" i="17"/>
  <c r="L26" i="17" s="1"/>
  <c r="K25" i="17"/>
  <c r="L25" i="17" s="1"/>
  <c r="K18" i="17"/>
  <c r="L18" i="17" s="1"/>
  <c r="K17" i="17"/>
  <c r="L17" i="17" s="1"/>
  <c r="K24" i="17"/>
  <c r="L24" i="17" s="1"/>
  <c r="I38" i="17"/>
  <c r="J38" i="17" s="1"/>
  <c r="N24" i="17"/>
  <c r="O24" i="17" l="1"/>
  <c r="I13" i="17"/>
  <c r="J13" i="17" s="1"/>
  <c r="O13" i="17" s="1"/>
  <c r="N32" i="17"/>
  <c r="I12" i="17" l="1"/>
  <c r="J12" i="17" s="1"/>
  <c r="O12" i="17" s="1"/>
  <c r="N10" i="17"/>
  <c r="I28" i="17" l="1"/>
  <c r="J28" i="17" s="1"/>
  <c r="N25" i="17"/>
  <c r="O25" i="17" s="1"/>
  <c r="I9" i="17" l="1"/>
  <c r="J9" i="17" s="1"/>
  <c r="O9" i="17" s="1"/>
  <c r="N19" i="17"/>
  <c r="I19" i="17" l="1"/>
  <c r="J19" i="17" s="1"/>
  <c r="O19" i="17" s="1"/>
  <c r="N8" i="17"/>
  <c r="O8" i="17" s="1"/>
  <c r="I31" i="17" l="1"/>
  <c r="J31" i="17" s="1"/>
  <c r="N22" i="17"/>
  <c r="I33" i="17" l="1"/>
  <c r="J33" i="17" s="1"/>
  <c r="N39" i="17"/>
  <c r="I32" i="17" l="1"/>
  <c r="J32" i="17" s="1"/>
  <c r="O32" i="17" s="1"/>
  <c r="N29" i="17"/>
  <c r="O29" i="17" s="1"/>
  <c r="I35" i="17" l="1"/>
  <c r="J35" i="17" s="1"/>
  <c r="N35" i="17"/>
  <c r="I11" i="17" l="1"/>
  <c r="J11" i="17" s="1"/>
  <c r="O11" i="17" s="1"/>
  <c r="O35" i="17"/>
  <c r="N18" i="17"/>
  <c r="I6" i="17" l="1"/>
  <c r="J6" i="17" s="1"/>
  <c r="O6" i="17" s="1"/>
  <c r="N14" i="17"/>
  <c r="I20" i="17" l="1"/>
  <c r="J20" i="17" s="1"/>
  <c r="N28" i="17"/>
  <c r="O28" i="17" s="1"/>
  <c r="I18" i="17" l="1"/>
  <c r="J18" i="17" s="1"/>
  <c r="O18" i="17" s="1"/>
  <c r="N21" i="17"/>
  <c r="I10" i="17" l="1"/>
  <c r="J10" i="17" s="1"/>
  <c r="O10" i="17" s="1"/>
  <c r="N30" i="17"/>
  <c r="I34" i="17" l="1"/>
  <c r="J34" i="17" s="1"/>
  <c r="O34" i="17" s="1"/>
  <c r="N27" i="17"/>
  <c r="O27" i="17" s="1"/>
  <c r="I37" i="17" l="1"/>
  <c r="J37" i="17" s="1"/>
  <c r="N37" i="17"/>
  <c r="O37" i="17" l="1"/>
  <c r="I22" i="17"/>
  <c r="J22" i="17" s="1"/>
  <c r="O22" i="17" s="1"/>
  <c r="N26" i="17"/>
  <c r="I30" i="17" l="1"/>
  <c r="J30" i="17" s="1"/>
  <c r="O30" i="17" s="1"/>
  <c r="N17" i="17"/>
  <c r="I21" i="17" l="1"/>
  <c r="J21" i="17" s="1"/>
  <c r="O21" i="17" s="1"/>
  <c r="N16" i="17"/>
  <c r="O16" i="17" s="1"/>
  <c r="I40" i="17" l="1"/>
  <c r="J40" i="17" s="1"/>
  <c r="O40" i="17" s="1"/>
  <c r="N5" i="17"/>
  <c r="O5" i="17" s="1"/>
  <c r="I17" i="17" l="1"/>
  <c r="J17" i="17" s="1"/>
  <c r="O17" i="17" s="1"/>
  <c r="N38" i="17"/>
  <c r="O38" i="17" s="1"/>
  <c r="I36" i="17" l="1"/>
  <c r="J36" i="17" s="1"/>
  <c r="O36" i="17" s="1"/>
  <c r="N20" i="17"/>
  <c r="O20" i="17" s="1"/>
  <c r="I14" i="17" l="1"/>
  <c r="J14" i="17" s="1"/>
  <c r="O14" i="17" s="1"/>
  <c r="N15" i="17"/>
  <c r="O15" i="17" s="1"/>
  <c r="I23" i="17" l="1"/>
  <c r="J23" i="17" s="1"/>
  <c r="O23" i="17" s="1"/>
  <c r="N33" i="17"/>
  <c r="O33" i="17" s="1"/>
  <c r="N31" i="17"/>
  <c r="O31" i="17" s="1"/>
  <c r="I39" i="17" l="1"/>
  <c r="J39" i="17" s="1"/>
  <c r="O39" i="17" s="1"/>
  <c r="I26" i="17"/>
  <c r="J26" i="17" s="1"/>
  <c r="O26" i="17" s="1"/>
</calcChain>
</file>

<file path=xl/sharedStrings.xml><?xml version="1.0" encoding="utf-8"?>
<sst xmlns="http://schemas.openxmlformats.org/spreadsheetml/2006/main" count="4642" uniqueCount="613">
  <si>
    <t>court 1</t>
  </si>
  <si>
    <t>court 2</t>
  </si>
  <si>
    <t>court 3</t>
  </si>
  <si>
    <t>court 4</t>
  </si>
  <si>
    <t>court 5</t>
  </si>
  <si>
    <t>court 6</t>
  </si>
  <si>
    <t>32 teams</t>
  </si>
  <si>
    <t>A</t>
  </si>
  <si>
    <t>B</t>
  </si>
  <si>
    <t>C</t>
  </si>
  <si>
    <t>D</t>
  </si>
  <si>
    <t>E</t>
  </si>
  <si>
    <t>F</t>
  </si>
  <si>
    <t>G</t>
  </si>
  <si>
    <t>H</t>
  </si>
  <si>
    <t>4 games each</t>
  </si>
  <si>
    <t>8 teams</t>
  </si>
  <si>
    <t>2 courts</t>
  </si>
  <si>
    <t>GS</t>
  </si>
  <si>
    <t>8 team brackets at 4 locations with 2 courts each</t>
  </si>
  <si>
    <t>Night 2</t>
  </si>
  <si>
    <t>Night 3</t>
  </si>
  <si>
    <t>Night 1</t>
  </si>
  <si>
    <t>LK</t>
  </si>
  <si>
    <t>Team  VS</t>
  </si>
  <si>
    <t>Team</t>
  </si>
  <si>
    <t>Bracket</t>
  </si>
  <si>
    <t>Best 8 Teams in Row 1</t>
  </si>
  <si>
    <t>2 columns of 4 teams play at each location</t>
  </si>
  <si>
    <t># games</t>
  </si>
  <si>
    <t>time</t>
  </si>
  <si>
    <t>Courts</t>
  </si>
  <si>
    <t># of Games</t>
  </si>
  <si>
    <t># of games</t>
  </si>
  <si>
    <t>Nights 2 and 3</t>
  </si>
  <si>
    <t>LPK</t>
  </si>
  <si>
    <t>24 teams to play on grass</t>
  </si>
  <si>
    <t>Best 8 teams only play sand</t>
  </si>
  <si>
    <t>(32*3)/2</t>
  </si>
  <si>
    <t>(8*4)/2</t>
  </si>
  <si>
    <t>Games scheduled b/t 6 PM - 10</t>
  </si>
  <si>
    <t>4 total Sand courts at SARC w/ 2 temp Sand</t>
  </si>
  <si>
    <t>ALL at Springdale</t>
  </si>
  <si>
    <t xml:space="preserve">  - 3 HOST CLUBS (SARC, LKP, and GS)</t>
  </si>
  <si>
    <t>3 games each</t>
  </si>
  <si>
    <t>4 games for each team</t>
  </si>
  <si>
    <t>Each team Plays the 3 teams within their column plus one team from the adjacent column</t>
  </si>
  <si>
    <t>Growler Championship Night- 32 Team Single Elimination</t>
  </si>
  <si>
    <t>Courts 3 and 4 are temporary sand courts on the soccer field</t>
  </si>
  <si>
    <t>12 games on grass (courts 5 and 6)- no lights</t>
  </si>
  <si>
    <t>Each Site- 8 teams</t>
  </si>
  <si>
    <t>Games scheduled b/t 6 - 10:30 PM</t>
  </si>
  <si>
    <t>if dark, can opt to play at 10:30</t>
  </si>
  <si>
    <t>games per Site</t>
  </si>
  <si>
    <t>Occuring at 4 Sites</t>
  </si>
  <si>
    <t>8 courts at 4 Sites w/ SARC counting as 2 Sites</t>
  </si>
  <si>
    <t>Springdale</t>
  </si>
  <si>
    <t>Greystone</t>
  </si>
  <si>
    <t>Crabtree</t>
  </si>
  <si>
    <t>North Raleigh</t>
  </si>
  <si>
    <t>Seven Oaks</t>
  </si>
  <si>
    <t>Harrington Grove</t>
  </si>
  <si>
    <t>Team Kona</t>
  </si>
  <si>
    <t>Club</t>
  </si>
  <si>
    <t>Jay Cupstid</t>
  </si>
  <si>
    <t>SARC</t>
  </si>
  <si>
    <t>Mizfits</t>
  </si>
  <si>
    <t>Volleywood</t>
  </si>
  <si>
    <t>Sets on the Beach</t>
  </si>
  <si>
    <t>John Marks</t>
  </si>
  <si>
    <t>Sand Diggers</t>
  </si>
  <si>
    <t>Raleigh Brawl</t>
  </si>
  <si>
    <t>Dirt Devils</t>
  </si>
  <si>
    <t>Haleigh McCollum</t>
  </si>
  <si>
    <t>Ray Gonzalez</t>
  </si>
  <si>
    <t>Notorious D.I.G.</t>
  </si>
  <si>
    <t>Ryan Oxendine</t>
  </si>
  <si>
    <t>Lakepark</t>
  </si>
  <si>
    <t>John Allen</t>
  </si>
  <si>
    <t>Will Play for Sets</t>
  </si>
  <si>
    <t>Dave Radcliffe</t>
  </si>
  <si>
    <t>Air Vectors</t>
  </si>
  <si>
    <t>Sand Gators</t>
  </si>
  <si>
    <t>LKP</t>
  </si>
  <si>
    <t>SO</t>
  </si>
  <si>
    <t>NR</t>
  </si>
  <si>
    <t>HG</t>
  </si>
  <si>
    <t>Swingrays</t>
  </si>
  <si>
    <t xml:space="preserve">n </t>
  </si>
  <si>
    <t>30 MIN</t>
  </si>
  <si>
    <t>60 MIN</t>
  </si>
  <si>
    <t>90 MIN</t>
  </si>
  <si>
    <t>NO BREAK</t>
  </si>
  <si>
    <t>Team #</t>
  </si>
  <si>
    <t>SARC Red</t>
  </si>
  <si>
    <t>SARC Red and SARC Bluelue to be one perm court and one temp sand court</t>
  </si>
  <si>
    <t>SARC Blue</t>
  </si>
  <si>
    <t>Jason Grieco</t>
  </si>
  <si>
    <t>Block You Like a Hurricane</t>
  </si>
  <si>
    <t># of Teams</t>
  </si>
  <si>
    <t>I'd Hit That</t>
  </si>
  <si>
    <t>NR  Hit That Thang</t>
  </si>
  <si>
    <t>CT Concrete Feet</t>
  </si>
  <si>
    <t>LPK-Air Vectors</t>
  </si>
  <si>
    <t>SO- Kiss My Ace</t>
  </si>
  <si>
    <t>Here for Beer</t>
  </si>
  <si>
    <t>SARC- Here for Beer</t>
  </si>
  <si>
    <t>SO- Team Kona</t>
  </si>
  <si>
    <t>HG- Swing Rays</t>
  </si>
  <si>
    <t>Kiss My Ace</t>
  </si>
  <si>
    <t>LKP- Block You Like a Hurricane</t>
  </si>
  <si>
    <t>SARC- Mizfits</t>
  </si>
  <si>
    <t>SARC- Volleywood</t>
  </si>
  <si>
    <t>SARC- Sets on the Beach</t>
  </si>
  <si>
    <t>SARC- Sand Diggers</t>
  </si>
  <si>
    <t>SARC- I'd Hit That</t>
  </si>
  <si>
    <t>SARC- Raleigh Brawl</t>
  </si>
  <si>
    <t>SARC- Dirt Devils</t>
  </si>
  <si>
    <t>SARC- Good Bumps, Nice Sets</t>
  </si>
  <si>
    <t>SARC- Notorious D.I.G.</t>
  </si>
  <si>
    <t>LKP- Will Play for Sets</t>
  </si>
  <si>
    <t>LKP- Casual Sets</t>
  </si>
  <si>
    <t>LKP- Air Vectors</t>
  </si>
  <si>
    <t>GS- Rhymes with Stupid</t>
  </si>
  <si>
    <t>GS- Sand Gators</t>
  </si>
  <si>
    <t>NR- Six Pack Attack</t>
  </si>
  <si>
    <t>NR- Hit That Thang</t>
  </si>
  <si>
    <t>HG- Swingrays</t>
  </si>
  <si>
    <t>Teams at Greystone</t>
  </si>
  <si>
    <t>HOME</t>
  </si>
  <si>
    <t>AWAY</t>
  </si>
  <si>
    <t>32 TEAM BRACKETOLOGY-  The method to this schedule Madness</t>
  </si>
  <si>
    <t>each team Plays the other 4 teams in the adjoining bracket in the same Row</t>
  </si>
  <si>
    <t>All at SARC- Play Within Your Bracket</t>
  </si>
  <si>
    <t>Teams play a round robin with 3 teams in their same Bracket</t>
  </si>
  <si>
    <t xml:space="preserve"> 8 Brackets of 4- 3 games each  </t>
  </si>
  <si>
    <t>Break for Announce-ments and Raffle</t>
  </si>
  <si>
    <t>Raffle</t>
  </si>
  <si>
    <t>Final 4</t>
  </si>
  <si>
    <t>Championship</t>
  </si>
  <si>
    <t>Score</t>
  </si>
  <si>
    <t>W</t>
  </si>
  <si>
    <t>L</t>
  </si>
  <si>
    <t>Winner</t>
  </si>
  <si>
    <t>Pt Diff</t>
  </si>
  <si>
    <t>Full Name</t>
  </si>
  <si>
    <t>Win</t>
  </si>
  <si>
    <t>Loss</t>
  </si>
  <si>
    <t>Teams</t>
  </si>
  <si>
    <t>RESULTS- Night One</t>
  </si>
  <si>
    <t>A TEAMS</t>
  </si>
  <si>
    <t>RESULTS- After Night Two</t>
  </si>
  <si>
    <t>PT DIFF</t>
  </si>
  <si>
    <t>Points from W/L</t>
  </si>
  <si>
    <t>Pt Diff Rank</t>
  </si>
  <si>
    <t xml:space="preserve">Points from Pt Diff </t>
  </si>
  <si>
    <t>= # of Wins</t>
  </si>
  <si>
    <t>Rank- Money Raised for St Baldricks or Sponsorship</t>
  </si>
  <si>
    <t>POINTS for Money Raised for St Baldricks or Sponsorship</t>
  </si>
  <si>
    <t>TOTAL POINTS</t>
  </si>
  <si>
    <t>Total Pts from Wins, Pt Diff, Tier Diff, Money raised</t>
  </si>
  <si>
    <t>Method for Determining Points &gt;&gt;&gt;&gt;&gt;&gt;&gt;&gt;&gt;&gt;&gt;&gt;&gt;&gt;&gt;</t>
  </si>
  <si>
    <t>A= 8 pts,      B=5 pts,       C= 2 pts,      D= 0 pts</t>
  </si>
  <si>
    <t>POINT DIFFERENTIAL</t>
  </si>
  <si>
    <t>#2- NUMBER OF WINS</t>
  </si>
  <si>
    <t>#3- POINT DIFFERENTIAL</t>
  </si>
  <si>
    <t>#4- MONEY FOR ST BALDRICKS</t>
  </si>
  <si>
    <t>Ranking</t>
  </si>
  <si>
    <t>Points</t>
  </si>
  <si>
    <t>Team Level</t>
  </si>
  <si>
    <t>B TEAMS</t>
  </si>
  <si>
    <t>D Teams</t>
  </si>
  <si>
    <t>C Teams</t>
  </si>
  <si>
    <t>Jeff Owens</t>
  </si>
  <si>
    <t>Pass It Around</t>
  </si>
  <si>
    <t>Bumpn' Uglies</t>
  </si>
  <si>
    <t>Division</t>
  </si>
  <si>
    <t>Hit That Thang</t>
  </si>
  <si>
    <t>LPK- Pass it Around</t>
  </si>
  <si>
    <t>SARC-Notorious DIG</t>
  </si>
  <si>
    <t>LPK-WILL Play for Sets</t>
  </si>
  <si>
    <t>SARC- Mojo Risin</t>
  </si>
  <si>
    <t>SARC- Good Bumps</t>
  </si>
  <si>
    <t>Team Sponsor</t>
  </si>
  <si>
    <t>SARC -I'd Hit That</t>
  </si>
  <si>
    <t>GS- Rhymes w Stupid</t>
  </si>
  <si>
    <t>LKP- Bumpn' Uglies</t>
  </si>
  <si>
    <t>GS- Dirty Sets on Tuesdays</t>
  </si>
  <si>
    <t>SARC Unprotected Sets</t>
  </si>
  <si>
    <t>GS- El Toro's Revenge</t>
  </si>
  <si>
    <t>SARC - Week 3</t>
  </si>
  <si>
    <t>LKP - Week 3</t>
  </si>
  <si>
    <t>GS - Week 3</t>
  </si>
  <si>
    <t>2015 Bracket Slots</t>
  </si>
  <si>
    <t>Vertical Brackets (Cross section of Divisions)</t>
  </si>
  <si>
    <t>SARC- Unprotected Sets</t>
  </si>
  <si>
    <t>LKP- Pass It Around</t>
  </si>
  <si>
    <t>SARC- $et for Life</t>
  </si>
  <si>
    <t>$et for Life</t>
  </si>
  <si>
    <t>#1- Strength of Schedule</t>
  </si>
  <si>
    <t>Team Name</t>
  </si>
  <si>
    <t># of Participants</t>
  </si>
  <si>
    <t>Team Captain Full Name</t>
  </si>
  <si>
    <t>Dave  Radcliffe</t>
  </si>
  <si>
    <t>Gregg  Klofenstine</t>
  </si>
  <si>
    <t>Holly C Mabe</t>
  </si>
  <si>
    <t>Haleigh  McCollum</t>
  </si>
  <si>
    <t>Kiss My Ace!</t>
  </si>
  <si>
    <t>Olaf  Schroeder</t>
  </si>
  <si>
    <t>Jennifer H Daft</t>
  </si>
  <si>
    <t>Jennifer Daft</t>
  </si>
  <si>
    <t>John M Marks</t>
  </si>
  <si>
    <t>Matt  Vaughn</t>
  </si>
  <si>
    <t>Jay W Cupstid</t>
  </si>
  <si>
    <t>John D Allen</t>
  </si>
  <si>
    <t>Kenneth  Muller</t>
  </si>
  <si>
    <t>$et For Life</t>
  </si>
  <si>
    <t>St Baldrick's Download Team Report</t>
  </si>
  <si>
    <t>Point Differential</t>
  </si>
  <si>
    <t>RESULTS- After Night Three</t>
  </si>
  <si>
    <t>.</t>
  </si>
  <si>
    <t>Volley Llamas</t>
  </si>
  <si>
    <t>2016 Bracket Slots</t>
  </si>
  <si>
    <t>2016 Brackets</t>
  </si>
  <si>
    <t>Spikological Warfare</t>
  </si>
  <si>
    <t>A1</t>
  </si>
  <si>
    <t>C1</t>
  </si>
  <si>
    <t>B1</t>
  </si>
  <si>
    <t>D1</t>
  </si>
  <si>
    <t>A2</t>
  </si>
  <si>
    <t>C2</t>
  </si>
  <si>
    <t>B2</t>
  </si>
  <si>
    <t>D2</t>
  </si>
  <si>
    <t>Bracket A1 vs A2</t>
  </si>
  <si>
    <t>Bracket B1 vs B2</t>
  </si>
  <si>
    <t>Bracket D1 vs D2</t>
  </si>
  <si>
    <t>LKP - A Div teams week 2</t>
  </si>
  <si>
    <t>GS- C Div teams week 2</t>
  </si>
  <si>
    <t>SARC - B Div teams week 2</t>
  </si>
  <si>
    <t>SARC - D Div teams week 2</t>
  </si>
  <si>
    <t>"A" Division Teams</t>
  </si>
  <si>
    <t>"B" Division Teams</t>
  </si>
  <si>
    <t>"C"  Division Teams</t>
  </si>
  <si>
    <t>"D"  Division Teams</t>
  </si>
  <si>
    <t>Rob Caulfield</t>
  </si>
  <si>
    <t xml:space="preserve">A Division </t>
  </si>
  <si>
    <t>C Division</t>
  </si>
  <si>
    <t>B Division</t>
  </si>
  <si>
    <t>D Division</t>
  </si>
  <si>
    <t>Play Adjoining Bracket-  Bracket VS Bracket-  Both are in the same Division</t>
  </si>
  <si>
    <t>(2 games- A/B matchups)</t>
  </si>
  <si>
    <t>(2 games- C/D matchups)</t>
  </si>
  <si>
    <t>Teams per club</t>
  </si>
  <si>
    <t>GS- Setual Healing</t>
  </si>
  <si>
    <t xml:space="preserve">D </t>
  </si>
  <si>
    <t>Teams on Lake Park</t>
  </si>
  <si>
    <t>Pass it Around</t>
  </si>
  <si>
    <t>Rob S Caulfield</t>
  </si>
  <si>
    <t>Robby A White</t>
  </si>
  <si>
    <t>Joe  Maierhofer</t>
  </si>
  <si>
    <t>Schedule Name</t>
  </si>
  <si>
    <t>2017 Bracket Slots</t>
  </si>
  <si>
    <t>2017 Brackets</t>
  </si>
  <si>
    <t>Sponsor #1</t>
  </si>
  <si>
    <t>Sponsor #2</t>
  </si>
  <si>
    <t>Sponsor #3</t>
  </si>
  <si>
    <t>Sponsor #4</t>
  </si>
  <si>
    <t>Amount Raised on SB Site</t>
  </si>
  <si>
    <t>Points for Division Difficulty</t>
  </si>
  <si>
    <t>2018 Bracket Slots</t>
  </si>
  <si>
    <t>2018 Brackets</t>
  </si>
  <si>
    <t>Registration Date</t>
  </si>
  <si>
    <t>Team Captain Display Name</t>
  </si>
  <si>
    <t>Team Fundraising Goal</t>
  </si>
  <si>
    <t>Amount Raised</t>
  </si>
  <si>
    <t>Kenneth Muller</t>
  </si>
  <si>
    <t>Joe Maierhofer</t>
  </si>
  <si>
    <t>Jeff  Owens</t>
  </si>
  <si>
    <t>James Perotti</t>
  </si>
  <si>
    <t>Gregg Klofenstine</t>
  </si>
  <si>
    <t>Alden Blake</t>
  </si>
  <si>
    <t>Olaf Schroeder</t>
  </si>
  <si>
    <t>Matt Vaughn</t>
  </si>
  <si>
    <t>Robby White</t>
  </si>
  <si>
    <t>Holly Mabe</t>
  </si>
  <si>
    <t>SB- Team Name</t>
  </si>
  <si>
    <t xml:space="preserve">Cash Sponsors acquired (checks to SARC), other SB credits, or Adjustments </t>
  </si>
  <si>
    <t>Jeffrey  Sharp</t>
  </si>
  <si>
    <t>Jeffrey Sharp</t>
  </si>
  <si>
    <t>Sponsorships Cash earned- Adjustments</t>
  </si>
  <si>
    <t>Total- Team Earnings</t>
  </si>
  <si>
    <t>Sand in Strange Places</t>
  </si>
  <si>
    <t>CSTC- Sand in Strange Places</t>
  </si>
  <si>
    <t>CSTC- Volley Llamas</t>
  </si>
  <si>
    <t>GS - B Div teams week 2</t>
  </si>
  <si>
    <t>SARC- C Div teams week 2</t>
  </si>
  <si>
    <t>B1-</t>
  </si>
  <si>
    <t>Bracket B1-  vs C2</t>
  </si>
  <si>
    <t>Springdale Combined Schedule (C, D, and Sponsor Divisions)</t>
  </si>
  <si>
    <t>2 teams- 3 games each</t>
  </si>
  <si>
    <t>3 teams- 2 games each</t>
  </si>
  <si>
    <t>4 teams- 3 Games each</t>
  </si>
  <si>
    <t xml:space="preserve">This Ranking for Team Seed  - </t>
  </si>
  <si>
    <t>El Toro</t>
  </si>
  <si>
    <t>Mojo Risin</t>
  </si>
  <si>
    <t>Sets On The Beach</t>
  </si>
  <si>
    <t>LKP- 2 Legit 2 Hit</t>
  </si>
  <si>
    <t>GS- Setsual Healing</t>
  </si>
  <si>
    <t>2 Legit 2 Hit</t>
  </si>
  <si>
    <t>LPK-2 Legit 2 Hit</t>
  </si>
  <si>
    <t>JT Cockerham</t>
  </si>
  <si>
    <t>William M Speri</t>
  </si>
  <si>
    <t>William Speri</t>
  </si>
  <si>
    <t>Kyle X Gonzalez</t>
  </si>
  <si>
    <t>Kyle Gonzalez</t>
  </si>
  <si>
    <t>Jenne  Kendziora</t>
  </si>
  <si>
    <t>Beth  Farrrell</t>
  </si>
  <si>
    <t>Beth Farrrell</t>
  </si>
  <si>
    <t>SwingRays</t>
  </si>
  <si>
    <t>SB Team Captain Full Name</t>
  </si>
  <si>
    <t>Team- 27</t>
  </si>
  <si>
    <t>Team- 1</t>
  </si>
  <si>
    <t>Team- 32</t>
  </si>
  <si>
    <t>Team- 12</t>
  </si>
  <si>
    <t>Team- 10</t>
  </si>
  <si>
    <t>Team- 30</t>
  </si>
  <si>
    <t>Team- 18</t>
  </si>
  <si>
    <t>Team- 28</t>
  </si>
  <si>
    <t>Team- 19</t>
  </si>
  <si>
    <t>Team- 29</t>
  </si>
  <si>
    <t>Team- 20</t>
  </si>
  <si>
    <t>Team- 17</t>
  </si>
  <si>
    <t>Team- 2</t>
  </si>
  <si>
    <t>Team- 6</t>
  </si>
  <si>
    <t>Team- 14</t>
  </si>
  <si>
    <t>Team- 13</t>
  </si>
  <si>
    <t>Team- 21</t>
  </si>
  <si>
    <t>Team- 4</t>
  </si>
  <si>
    <t>Team- 5</t>
  </si>
  <si>
    <t>Team- 3</t>
  </si>
  <si>
    <t>Team- 11</t>
  </si>
  <si>
    <t>Team- 25</t>
  </si>
  <si>
    <t>Team- 9</t>
  </si>
  <si>
    <t>Team- 26</t>
  </si>
  <si>
    <t>Team- 15</t>
  </si>
  <si>
    <t>Team- 24</t>
  </si>
  <si>
    <t>Team- 31</t>
  </si>
  <si>
    <t>Team- 16</t>
  </si>
  <si>
    <t>Team- 8</t>
  </si>
  <si>
    <t>Team- 7</t>
  </si>
  <si>
    <t>Team- 23</t>
  </si>
  <si>
    <t>Team- 22</t>
  </si>
  <si>
    <t>Team- 33</t>
  </si>
  <si>
    <t>Team- 34</t>
  </si>
  <si>
    <t>Team- 35</t>
  </si>
  <si>
    <t>Team- 36</t>
  </si>
  <si>
    <t>Night Two</t>
  </si>
  <si>
    <t>Night Three</t>
  </si>
  <si>
    <t>Cross play b/t divisions</t>
  </si>
  <si>
    <t>Night One</t>
  </si>
  <si>
    <t>36 TEAMS (4 new teams)</t>
  </si>
  <si>
    <t>SARC- 54 games</t>
  </si>
  <si>
    <t>18 games each site</t>
  </si>
  <si>
    <t>6 more games than this year</t>
  </si>
  <si>
    <t>Start games at 5:30 for additional games</t>
  </si>
  <si>
    <t>4 teams from adjoining bracket</t>
  </si>
  <si>
    <t>3 teams in same bracket/div</t>
  </si>
  <si>
    <t>40 games@ SARC</t>
  </si>
  <si>
    <t>2 more games all sites</t>
  </si>
  <si>
    <t>GS and LKP no change (6/10)</t>
  </si>
  <si>
    <t>SARC 2 more games than w/ sponsor tourney</t>
  </si>
  <si>
    <t>Start at 6PM/ Last starts 10PM</t>
  </si>
  <si>
    <t>Start at 5:30/ Last starts at 10PM</t>
  </si>
  <si>
    <t xml:space="preserve"> Last starts at 10PM</t>
  </si>
  <si>
    <t>Volenteer Hours -Team ranking</t>
  </si>
  <si>
    <t>Points for Volenteer Hrs</t>
  </si>
  <si>
    <t>#5- VOLUNTEERING</t>
  </si>
  <si>
    <t>Teams on SARC - Courts 1 &amp; 3</t>
  </si>
  <si>
    <t>Teams at SARC- Courts 2 &amp; 4</t>
  </si>
  <si>
    <t>Home games</t>
  </si>
  <si>
    <t>home games</t>
  </si>
  <si>
    <t>H and I Columns USED IN MACRO</t>
  </si>
  <si>
    <t>ChewBlocka</t>
  </si>
  <si>
    <t>Penn Holderness</t>
  </si>
  <si>
    <t>NHC</t>
  </si>
  <si>
    <t>GS- Swamp Setters</t>
  </si>
  <si>
    <t>Swamp Setters</t>
  </si>
  <si>
    <t>Safe Sets</t>
  </si>
  <si>
    <t>GS- Safe Sets</t>
  </si>
  <si>
    <t>Paul Koch</t>
  </si>
  <si>
    <t>North Raleigh Legends</t>
  </si>
  <si>
    <t>NR- North Raleigh Legends</t>
  </si>
  <si>
    <t>SARC- ChewBlocka</t>
  </si>
  <si>
    <t>Brook Ferguson</t>
  </si>
  <si>
    <t>Rich Clingman</t>
  </si>
  <si>
    <t>SARC- Chewblocka</t>
  </si>
  <si>
    <t>Total Games</t>
  </si>
  <si>
    <t>Court 1</t>
  </si>
  <si>
    <t>Total games</t>
  </si>
  <si>
    <t>Court 1 or 2</t>
  </si>
  <si>
    <t>That's What She Set</t>
  </si>
  <si>
    <t>NHC- That's What She Set</t>
  </si>
  <si>
    <t xml:space="preserve"> GS-Oversevered</t>
  </si>
  <si>
    <t xml:space="preserve"> GS-Oversevered A</t>
  </si>
  <si>
    <t>GS- Overserved</t>
  </si>
  <si>
    <t>Hit That Thang!</t>
  </si>
  <si>
    <t>Adam  Wygant</t>
  </si>
  <si>
    <t>Adam Wygant</t>
  </si>
  <si>
    <t>Adam Bakowski</t>
  </si>
  <si>
    <t>Overserved</t>
  </si>
  <si>
    <t>Growler  Captain1</t>
  </si>
  <si>
    <t>Growler Captain1</t>
  </si>
  <si>
    <t>Growler  Captain3</t>
  </si>
  <si>
    <t>Growler Captain3</t>
  </si>
  <si>
    <t>Growler  Captain2</t>
  </si>
  <si>
    <t>Growler Captain2</t>
  </si>
  <si>
    <t>Meredith Marceau</t>
  </si>
  <si>
    <t>Here For Beer</t>
  </si>
  <si>
    <t>Michael  Schaefer</t>
  </si>
  <si>
    <t>Michael Schaefer</t>
  </si>
  <si>
    <t>Paul R Koch</t>
  </si>
  <si>
    <t>Chewblocka</t>
  </si>
  <si>
    <t>Rich  Clingman</t>
  </si>
  <si>
    <t>Penn D Holderness</t>
  </si>
  <si>
    <t>Long Name</t>
  </si>
  <si>
    <t>=(36-Rank)/5</t>
  </si>
  <si>
    <t xml:space="preserve">PRELIMARY SEEDING </t>
  </si>
  <si>
    <t>=(36-Rank)/9</t>
  </si>
  <si>
    <t>=(36-Rank)/4</t>
  </si>
  <si>
    <t>Top 2 Fund raising teams earn 1 and 2 seeds</t>
  </si>
  <si>
    <t>Bottom 8 teams (total points) will have to Play the MONDAY "Play in" game to make it into the Championship</t>
  </si>
  <si>
    <t>Vol. Hours</t>
  </si>
  <si>
    <t>Total Points Possible (variance)</t>
  </si>
  <si>
    <t>Rank (do not sort)</t>
  </si>
  <si>
    <t>Ranking    (do not sort)</t>
  </si>
  <si>
    <t>Report names</t>
  </si>
  <si>
    <t>Team (manually match up with report name)</t>
  </si>
  <si>
    <t>Growler SB Team Rank     (do not sort)</t>
  </si>
  <si>
    <t xml:space="preserve">FINAL  </t>
  </si>
  <si>
    <t xml:space="preserve">36 TEAMS </t>
  </si>
  <si>
    <t>LKP- #dobetter</t>
  </si>
  <si>
    <t>GS- Swamp Thangs</t>
  </si>
  <si>
    <t>2023 Division Lineups</t>
  </si>
  <si>
    <t>#dobetter</t>
  </si>
  <si>
    <t>Team #dobetter</t>
  </si>
  <si>
    <t>Swamp Thangs</t>
  </si>
  <si>
    <t>win</t>
  </si>
  <si>
    <t>loss</t>
  </si>
  <si>
    <t>pt. diff.</t>
  </si>
  <si>
    <t>roster changes</t>
  </si>
  <si>
    <t>LKP- Jell-O Shot</t>
  </si>
  <si>
    <t>Hit that Thang!</t>
  </si>
  <si>
    <t>Jenne Kendziora</t>
  </si>
  <si>
    <t>EL TORO</t>
  </si>
  <si>
    <t>AP  Blake</t>
  </si>
  <si>
    <t>AP Blake</t>
  </si>
  <si>
    <t>Timothy M Burns</t>
  </si>
  <si>
    <t>Timothy Burns</t>
  </si>
  <si>
    <t>Bumpn’ Uglies</t>
  </si>
  <si>
    <t>El Toro’s Revenge</t>
  </si>
  <si>
    <t>I’d Hit That</t>
  </si>
  <si>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</si>
  <si>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</si>
  <si>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</si>
  <si>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</si>
  <si>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</si>
  <si>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</si>
  <si>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</si>
  <si>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</si>
  <si>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</si>
  <si>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</si>
  <si>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Team 11</t>
  </si>
  <si>
    <t>Team 12</t>
  </si>
  <si>
    <t>Team 13</t>
  </si>
  <si>
    <t>Team 14</t>
  </si>
  <si>
    <t>Team 15</t>
  </si>
  <si>
    <t>Team 16</t>
  </si>
  <si>
    <t>Team 17</t>
  </si>
  <si>
    <t>Team 18</t>
  </si>
  <si>
    <t>Team 19</t>
  </si>
  <si>
    <t>Team 20</t>
  </si>
  <si>
    <t>Team 21</t>
  </si>
  <si>
    <t>Team 22</t>
  </si>
  <si>
    <t>Team 23</t>
  </si>
  <si>
    <t>Team 24</t>
  </si>
  <si>
    <t>Team 25</t>
  </si>
  <si>
    <t>Team 26</t>
  </si>
  <si>
    <t>Team 27</t>
  </si>
  <si>
    <t>Team 28</t>
  </si>
  <si>
    <t>Team 29</t>
  </si>
  <si>
    <t>Team 30</t>
  </si>
  <si>
    <t>Team 31</t>
  </si>
  <si>
    <t>Team 32</t>
  </si>
  <si>
    <t>Team 33</t>
  </si>
  <si>
    <t>Team 34</t>
  </si>
  <si>
    <t>Team 35</t>
  </si>
  <si>
    <t>Team 36</t>
  </si>
  <si>
    <t xml:space="preserve">Night 2 </t>
  </si>
  <si>
    <t>SARC Courts 1 &amp; 3</t>
  </si>
  <si>
    <t>A Division</t>
  </si>
  <si>
    <t>Lake Park</t>
  </si>
  <si>
    <t>SARC Courts 2 &amp; 4</t>
  </si>
  <si>
    <t xml:space="preserve">3 Games </t>
  </si>
  <si>
    <t>1st game</t>
  </si>
  <si>
    <t>2nd game</t>
  </si>
  <si>
    <t>3rd game</t>
  </si>
  <si>
    <t>2nd-3rd</t>
  </si>
  <si>
    <t>1st-2nd</t>
  </si>
  <si>
    <t>Plan C</t>
  </si>
  <si>
    <t>Night 1 scheduling priorities</t>
  </si>
  <si>
    <t>No back to back games</t>
  </si>
  <si>
    <t>No breaks longer than 1:30</t>
  </si>
  <si>
    <t>No teams on grass twice</t>
  </si>
  <si>
    <t>Not scheduled twice at the same time slot</t>
  </si>
  <si>
    <t>Attempt to get as many teams on front courts as much as possible</t>
  </si>
  <si>
    <t>Each A Div team will get to play one game on front courts</t>
  </si>
  <si>
    <t>No teams on front courts all 3 games</t>
  </si>
  <si>
    <t>BREAKS B/T Games</t>
  </si>
  <si>
    <t>2024 Format</t>
  </si>
  <si>
    <t>4th game</t>
  </si>
  <si>
    <t>3rd-4th</t>
  </si>
  <si>
    <t>Night 2 Priorities</t>
  </si>
  <si>
    <t>Don't play back to back games</t>
  </si>
  <si>
    <t>No break over an hour</t>
  </si>
  <si>
    <t>equal Home and Away</t>
  </si>
  <si>
    <t>Balanced court 1</t>
  </si>
  <si>
    <t>Lake Park    (A Division)</t>
  </si>
  <si>
    <t>Greystone-   (B Division)</t>
  </si>
  <si>
    <t>SARC Red-   (C Division)</t>
  </si>
  <si>
    <t>SARC Blue-   (D Division)</t>
  </si>
  <si>
    <t>Night 3 Priorities</t>
  </si>
  <si>
    <t>Limit  back to back games (only 1 team per div. will play back to back)</t>
  </si>
  <si>
    <t>Night 1- 3 Games- ALL at Springdale</t>
  </si>
  <si>
    <t>Play Teams in Vertical bracket-  Playing one team from the other 3 Divisions</t>
  </si>
  <si>
    <t xml:space="preserve"> Play 4 teams from the same Division- 4 Games</t>
  </si>
  <si>
    <t xml:space="preserve"> Play remaining 4 teams from the same Division- 4 Games</t>
  </si>
  <si>
    <t>SARC- 1 &amp; 3   (A Division)</t>
  </si>
  <si>
    <t>SARC- 2 &amp; 4   (B Division)</t>
  </si>
  <si>
    <t>SARC Opening Night- Non Division Warm Up</t>
  </si>
  <si>
    <t>North Hills</t>
  </si>
  <si>
    <t>One Hit Wonders</t>
  </si>
  <si>
    <t>Doug Hampshire</t>
  </si>
  <si>
    <t>Joe Cockerham</t>
  </si>
  <si>
    <t>Big Dig Energy</t>
  </si>
  <si>
    <t>#DoBetter</t>
  </si>
  <si>
    <t>Night ONE- Cross Div Play</t>
  </si>
  <si>
    <t>SARC- I’d Hit That</t>
  </si>
  <si>
    <t>LKP- #DoBetter</t>
  </si>
  <si>
    <t>LKP- Bumpn’ Uglies</t>
  </si>
  <si>
    <t>SARC- Big Dig Energy</t>
  </si>
  <si>
    <t>GS- One Hit Wonders</t>
  </si>
  <si>
    <t>GS- El Toro’s Revenge</t>
  </si>
  <si>
    <t>Lake Park-   (C Division)</t>
  </si>
  <si>
    <t>Greystone    (D Division)</t>
  </si>
  <si>
    <t>OverServed</t>
  </si>
  <si>
    <t>Brook H Ferguson</t>
  </si>
  <si>
    <t>Grady A McCollum</t>
  </si>
  <si>
    <t>Grady McCollum</t>
  </si>
  <si>
    <t>Joe  Cockerham</t>
  </si>
  <si>
    <t>Haleigh Broglin</t>
  </si>
  <si>
    <t>Dirt Devil</t>
  </si>
  <si>
    <t>Jacob  Daft</t>
  </si>
  <si>
    <t>Jacob D.</t>
  </si>
  <si>
    <t>Stewart  Esposito</t>
  </si>
  <si>
    <t>Stewart Esposito</t>
  </si>
  <si>
    <t>Doug  Hampshire</t>
  </si>
  <si>
    <t>Division Challenge</t>
  </si>
  <si>
    <t>2Legit2Hit</t>
  </si>
  <si>
    <t>Bumpin' Uglies</t>
  </si>
  <si>
    <t>Mojo Risin'</t>
  </si>
  <si>
    <t>Notorious DIG</t>
  </si>
  <si>
    <t>Spikealogical Warfare</t>
  </si>
  <si>
    <t>(run macro)</t>
  </si>
  <si>
    <t>run macro</t>
  </si>
  <si>
    <t>Pack Rat - $726, Southern Sand - $400, Bradsher - $975 , GrowlHer - $1728</t>
  </si>
  <si>
    <t>GrowlHer $500</t>
  </si>
  <si>
    <t>SMVT - $750 Springdale Printing - $1000</t>
  </si>
  <si>
    <t xml:space="preserve">SMVT - $750   </t>
  </si>
  <si>
    <t>Jacobs - $4000 Cambell $???</t>
  </si>
  <si>
    <t>Campbell - $???RAFFLE: $232 Popcorn $842</t>
  </si>
  <si>
    <t>Angus Burgers/Dogs - $ 1000</t>
  </si>
  <si>
    <t>SB Checks - $550</t>
  </si>
  <si>
    <t>The Wandering Moose - $250 Carl - $800</t>
  </si>
  <si>
    <t>Coastal Fed $500</t>
  </si>
  <si>
    <t>PRM - $500 GrowlHer $500</t>
  </si>
  <si>
    <t>Match/Foundation $1511</t>
  </si>
  <si>
    <t>Frito $645</t>
  </si>
  <si>
    <t>downloaded 8/18</t>
  </si>
  <si>
    <t>Monday Night -  Bottom Eight "Play In" games to earn a spot in Tues Championships</t>
  </si>
  <si>
    <t>GS Masters $600</t>
  </si>
  <si>
    <t>Pepsi $1000, GS Masters $600</t>
  </si>
  <si>
    <t>Aqua Haven - $500, Data Staff - $250</t>
  </si>
  <si>
    <t xml:space="preserve">Greentech - $1000, JR Growler - $3422, Jr </t>
  </si>
  <si>
    <t>Clubs</t>
  </si>
  <si>
    <t>Abbrv</t>
  </si>
  <si>
    <t>How I Set your Mother</t>
  </si>
  <si>
    <t>LKP- How I Set your Mother</t>
  </si>
  <si>
    <t>NEW 9 team/Div Matrix</t>
  </si>
  <si>
    <t>Steps to Create New Year Bracket</t>
  </si>
  <si>
    <t>Use last years schedule-  Run macro to reset team names to team numbers</t>
  </si>
  <si>
    <t>Run Macro to create Matrix table N29:V32</t>
  </si>
  <si>
    <t>If changes are made then run Macro to reset Team #s in Col H</t>
  </si>
  <si>
    <t>Manually Rearrange teams in Matrix table N29:V32 for desired match ups</t>
  </si>
  <si>
    <t>This matrix is used in Macro-  Rearrange teams for desired matchups-  Run macro to correct Col H afterwards</t>
  </si>
  <si>
    <t>After changes are made then Run Macro to Set Team Names on schedule</t>
  </si>
  <si>
    <t xml:space="preserve">To make changes to the Schedule after going through thes steps, just Repeat All Steps except #2 and 3.  </t>
  </si>
  <si>
    <t>How I Set Your Mother</t>
  </si>
  <si>
    <t>Add new year's Teams to cells below columns D18:D53 and F18:F53</t>
  </si>
  <si>
    <t>CTSC</t>
  </si>
  <si>
    <t>CTSC- Spikological Warfare</t>
  </si>
  <si>
    <t>CTSC- Volley Llamas</t>
  </si>
  <si>
    <t>CTSC- Sand in Strange Places</t>
  </si>
  <si>
    <t>CTSC- Dangerous When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</si>
</sst>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[$-409]h:mm\ AM/PM;@"/>
    <numFmt numFmtId="165" formatCode="h:mm;@"/>
    <numFmt numFmtId="166" formatCode="&quot;$&quot;#,##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sz val="10"/>
      <color rgb="FF444444"/>
      <name val="Arial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E5CD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4" fillId="0" borderId="0"/>
  </cellStyleXfs>
  <cellXfs count="264">
    <xf numFmtId="0" fontId="0" fillId="0" borderId="0" xfId="0"/>
    <xf numFmtId="0" fontId="0" fillId="3" borderId="0" xfId="0" applyFill="1"/>
    <xf numFmtId="2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1" xfId="0" applyFill="1" applyBorder="1"/>
    <xf numFmtId="0" fontId="0" fillId="4" borderId="3" xfId="0" applyFill="1" applyBorder="1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0" fontId="0" fillId="4" borderId="1" xfId="0" applyFill="1" applyBorder="1"/>
    <xf numFmtId="0" fontId="2" fillId="0" borderId="0" xfId="1"/>
    <xf numFmtId="0" fontId="3" fillId="0" borderId="0" xfId="1" applyFont="1"/>
    <xf numFmtId="0" fontId="4" fillId="0" borderId="4" xfId="1" applyFont="1" applyBorder="1"/>
    <xf numFmtId="0" fontId="3" fillId="0" borderId="0" xfId="1" applyFont="1" applyAlignment="1">
      <alignment horizontal="center"/>
    </xf>
    <xf numFmtId="0" fontId="5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7" xfId="1" applyFont="1" applyBorder="1"/>
    <xf numFmtId="0" fontId="5" fillId="0" borderId="7" xfId="1" applyFont="1" applyBorder="1" applyAlignment="1">
      <alignment horizontal="center"/>
    </xf>
    <xf numFmtId="0" fontId="3" fillId="0" borderId="9" xfId="1" applyFont="1" applyBorder="1"/>
    <xf numFmtId="0" fontId="6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10" fillId="0" borderId="9" xfId="1" applyFont="1" applyBorder="1" applyAlignment="1">
      <alignment horizontal="center"/>
    </xf>
    <xf numFmtId="0" fontId="3" fillId="0" borderId="10" xfId="1" applyFont="1" applyBorder="1"/>
    <xf numFmtId="0" fontId="11" fillId="0" borderId="0" xfId="0" applyFont="1"/>
    <xf numFmtId="164" fontId="9" fillId="5" borderId="0" xfId="1" applyNumberFormat="1" applyFont="1" applyFill="1"/>
    <xf numFmtId="0" fontId="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0" fillId="0" borderId="12" xfId="0" applyBorder="1"/>
    <xf numFmtId="0" fontId="1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4" fillId="0" borderId="12" xfId="0" applyFont="1" applyBorder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0" fillId="7" borderId="0" xfId="0" applyFill="1"/>
    <xf numFmtId="20" fontId="0" fillId="7" borderId="0" xfId="0" applyNumberFormat="1" applyFill="1"/>
    <xf numFmtId="0" fontId="0" fillId="7" borderId="0" xfId="0" applyFill="1" applyAlignment="1">
      <alignment horizontal="center"/>
    </xf>
    <xf numFmtId="0" fontId="0" fillId="8" borderId="0" xfId="0" applyFill="1"/>
    <xf numFmtId="0" fontId="18" fillId="0" borderId="0" xfId="0" applyFont="1"/>
    <xf numFmtId="0" fontId="0" fillId="9" borderId="0" xfId="0" applyFill="1"/>
    <xf numFmtId="0" fontId="2" fillId="10" borderId="0" xfId="1" applyFill="1"/>
    <xf numFmtId="0" fontId="3" fillId="10" borderId="0" xfId="1" applyFont="1" applyFill="1" applyAlignment="1">
      <alignment horizontal="center"/>
    </xf>
    <xf numFmtId="0" fontId="5" fillId="10" borderId="0" xfId="1" applyFont="1" applyFill="1" applyAlignment="1">
      <alignment horizontal="center"/>
    </xf>
    <xf numFmtId="0" fontId="3" fillId="10" borderId="0" xfId="1" applyFont="1" applyFill="1"/>
    <xf numFmtId="0" fontId="20" fillId="0" borderId="0" xfId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9" fillId="5" borderId="0" xfId="1" applyNumberFormat="1" applyFont="1" applyFill="1" applyAlignment="1">
      <alignment horizontal="center"/>
    </xf>
    <xf numFmtId="0" fontId="0" fillId="11" borderId="0" xfId="0" applyFill="1"/>
    <xf numFmtId="0" fontId="19" fillId="11" borderId="0" xfId="0" applyFont="1" applyFill="1"/>
    <xf numFmtId="0" fontId="0" fillId="11" borderId="0" xfId="0" applyFill="1" applyAlignment="1">
      <alignment horizontal="center"/>
    </xf>
    <xf numFmtId="0" fontId="0" fillId="7" borderId="12" xfId="0" applyFill="1" applyBorder="1"/>
    <xf numFmtId="0" fontId="0" fillId="8" borderId="12" xfId="0" applyFill="1" applyBorder="1"/>
    <xf numFmtId="0" fontId="0" fillId="7" borderId="12" xfId="0" applyFill="1" applyBorder="1" applyAlignment="1">
      <alignment horizontal="center"/>
    </xf>
    <xf numFmtId="0" fontId="0" fillId="3" borderId="12" xfId="0" applyFill="1" applyBorder="1"/>
    <xf numFmtId="0" fontId="0" fillId="0" borderId="15" xfId="0" applyBorder="1"/>
    <xf numFmtId="0" fontId="1" fillId="5" borderId="0" xfId="0" applyFont="1" applyFill="1"/>
    <xf numFmtId="0" fontId="1" fillId="0" borderId="15" xfId="0" applyFont="1" applyBorder="1"/>
    <xf numFmtId="0" fontId="0" fillId="0" borderId="15" xfId="0" applyBorder="1" applyAlignment="1">
      <alignment horizontal="center"/>
    </xf>
    <xf numFmtId="0" fontId="0" fillId="7" borderId="15" xfId="0" applyFill="1" applyBorder="1"/>
    <xf numFmtId="20" fontId="0" fillId="7" borderId="15" xfId="0" applyNumberFormat="1" applyFill="1" applyBorder="1"/>
    <xf numFmtId="0" fontId="0" fillId="7" borderId="15" xfId="0" applyFill="1" applyBorder="1" applyAlignment="1">
      <alignment horizontal="right"/>
    </xf>
    <xf numFmtId="20" fontId="0" fillId="0" borderId="15" xfId="0" applyNumberFormat="1" applyBorder="1"/>
    <xf numFmtId="0" fontId="0" fillId="3" borderId="15" xfId="0" applyFill="1" applyBorder="1" applyAlignment="1">
      <alignment horizontal="right"/>
    </xf>
    <xf numFmtId="0" fontId="1" fillId="0" borderId="1" xfId="0" applyFont="1" applyBorder="1"/>
    <xf numFmtId="0" fontId="0" fillId="10" borderId="15" xfId="0" applyFill="1" applyBorder="1"/>
    <xf numFmtId="0" fontId="3" fillId="0" borderId="5" xfId="1" applyFont="1" applyBorder="1" applyAlignment="1">
      <alignment horizontal="center"/>
    </xf>
    <xf numFmtId="0" fontId="8" fillId="0" borderId="0" xfId="1" applyFont="1"/>
    <xf numFmtId="0" fontId="7" fillId="0" borderId="0" xfId="1" applyFont="1"/>
    <xf numFmtId="0" fontId="4" fillId="0" borderId="6" xfId="1" applyFont="1" applyBorder="1"/>
    <xf numFmtId="0" fontId="2" fillId="0" borderId="11" xfId="1" applyBorder="1"/>
    <xf numFmtId="0" fontId="3" fillId="0" borderId="8" xfId="1" applyFont="1" applyBorder="1"/>
    <xf numFmtId="0" fontId="2" fillId="0" borderId="7" xfId="1" applyBorder="1"/>
    <xf numFmtId="0" fontId="2" fillId="0" borderId="6" xfId="1" applyBorder="1"/>
    <xf numFmtId="0" fontId="1" fillId="0" borderId="15" xfId="0" applyFont="1" applyBorder="1" applyAlignment="1">
      <alignment wrapText="1"/>
    </xf>
    <xf numFmtId="0" fontId="0" fillId="0" borderId="15" xfId="0" applyBorder="1" applyAlignment="1">
      <alignment horizontal="right"/>
    </xf>
    <xf numFmtId="0" fontId="0" fillId="0" borderId="13" xfId="0" applyBorder="1"/>
    <xf numFmtId="0" fontId="0" fillId="4" borderId="14" xfId="0" quotePrefix="1" applyFill="1" applyBorder="1" applyAlignment="1">
      <alignment horizontal="right"/>
    </xf>
    <xf numFmtId="0" fontId="0" fillId="4" borderId="14" xfId="0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0" fillId="0" borderId="13" xfId="0" applyBorder="1" applyAlignment="1">
      <alignment horizontal="center"/>
    </xf>
    <xf numFmtId="0" fontId="0" fillId="6" borderId="3" xfId="0" applyFill="1" applyBorder="1" applyAlignment="1">
      <alignment wrapText="1"/>
    </xf>
    <xf numFmtId="0" fontId="1" fillId="6" borderId="3" xfId="0" applyFont="1" applyFill="1" applyBorder="1"/>
    <xf numFmtId="0" fontId="0" fillId="0" borderId="13" xfId="0" applyBorder="1" applyAlignment="1">
      <alignment horizontal="right"/>
    </xf>
    <xf numFmtId="0" fontId="0" fillId="4" borderId="14" xfId="0" quotePrefix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4" borderId="14" xfId="0" quotePrefix="1" applyFill="1" applyBorder="1" applyAlignment="1">
      <alignment wrapText="1"/>
    </xf>
    <xf numFmtId="0" fontId="0" fillId="4" borderId="14" xfId="0" quotePrefix="1" applyFill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0" fontId="0" fillId="9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14" borderId="0" xfId="0" applyFill="1" applyAlignment="1">
      <alignment horizontal="left"/>
    </xf>
    <xf numFmtId="0" fontId="0" fillId="14" borderId="0" xfId="0" applyFill="1"/>
    <xf numFmtId="0" fontId="0" fillId="10" borderId="0" xfId="0" applyFill="1" applyAlignment="1">
      <alignment horizontal="left"/>
    </xf>
    <xf numFmtId="0" fontId="0" fillId="10" borderId="0" xfId="0" applyFill="1"/>
    <xf numFmtId="0" fontId="0" fillId="0" borderId="12" xfId="0" applyBorder="1" applyAlignment="1">
      <alignment horizontal="left"/>
    </xf>
    <xf numFmtId="0" fontId="0" fillId="9" borderId="15" xfId="0" applyFill="1" applyBorder="1" applyAlignment="1">
      <alignment horizontal="left"/>
    </xf>
    <xf numFmtId="0" fontId="0" fillId="10" borderId="15" xfId="0" applyFill="1" applyBorder="1" applyAlignment="1">
      <alignment horizontal="left"/>
    </xf>
    <xf numFmtId="0" fontId="0" fillId="14" borderId="15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5" xfId="0" applyFill="1" applyBorder="1"/>
    <xf numFmtId="0" fontId="1" fillId="0" borderId="15" xfId="0" applyFont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1" borderId="15" xfId="0" applyFill="1" applyBorder="1"/>
    <xf numFmtId="0" fontId="19" fillId="11" borderId="15" xfId="0" applyFont="1" applyFill="1" applyBorder="1"/>
    <xf numFmtId="0" fontId="14" fillId="0" borderId="12" xfId="0" applyFont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3" fillId="0" borderId="20" xfId="1" applyFont="1" applyBorder="1"/>
    <xf numFmtId="0" fontId="3" fillId="0" borderId="21" xfId="1" applyFont="1" applyBorder="1" applyAlignment="1">
      <alignment horizontal="center"/>
    </xf>
    <xf numFmtId="0" fontId="0" fillId="15" borderId="15" xfId="0" applyFill="1" applyBorder="1" applyAlignment="1">
      <alignment horizontal="left"/>
    </xf>
    <xf numFmtId="0" fontId="0" fillId="16" borderId="15" xfId="0" applyFill="1" applyBorder="1" applyAlignment="1">
      <alignment horizontal="left"/>
    </xf>
    <xf numFmtId="0" fontId="22" fillId="0" borderId="0" xfId="0" applyFont="1" applyAlignment="1">
      <alignment vertical="center"/>
    </xf>
    <xf numFmtId="0" fontId="2" fillId="11" borderId="15" xfId="0" applyFont="1" applyFill="1" applyBorder="1"/>
    <xf numFmtId="0" fontId="0" fillId="14" borderId="15" xfId="0" applyFill="1" applyBorder="1"/>
    <xf numFmtId="0" fontId="0" fillId="14" borderId="15" xfId="0" applyFill="1" applyBorder="1" applyAlignment="1">
      <alignment horizontal="right"/>
    </xf>
    <xf numFmtId="0" fontId="0" fillId="15" borderId="15" xfId="0" applyFill="1" applyBorder="1"/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0" fillId="2" borderId="24" xfId="0" applyFill="1" applyBorder="1"/>
    <xf numFmtId="0" fontId="0" fillId="0" borderId="25" xfId="0" applyBorder="1"/>
    <xf numFmtId="0" fontId="0" fillId="0" borderId="26" xfId="0" applyBorder="1"/>
    <xf numFmtId="0" fontId="0" fillId="0" borderId="24" xfId="0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1" fillId="0" borderId="0" xfId="0" applyFont="1" applyAlignment="1">
      <alignment horizontal="center" wrapText="1"/>
    </xf>
    <xf numFmtId="0" fontId="0" fillId="7" borderId="1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2" fillId="0" borderId="0" xfId="1" applyAlignment="1">
      <alignment horizontal="right"/>
    </xf>
    <xf numFmtId="0" fontId="23" fillId="4" borderId="0" xfId="0" applyFont="1" applyFill="1"/>
    <xf numFmtId="0" fontId="23" fillId="4" borderId="0" xfId="0" applyFont="1" applyFill="1" applyAlignment="1">
      <alignment wrapText="1"/>
    </xf>
    <xf numFmtId="14" fontId="0" fillId="0" borderId="0" xfId="0" applyNumberFormat="1" applyAlignment="1">
      <alignment wrapText="1"/>
    </xf>
    <xf numFmtId="0" fontId="0" fillId="11" borderId="0" xfId="0" applyFill="1" applyAlignment="1">
      <alignment horizontal="center" wrapText="1"/>
    </xf>
    <xf numFmtId="0" fontId="0" fillId="14" borderId="27" xfId="0" applyFill="1" applyBorder="1" applyAlignment="1">
      <alignment horizontal="left"/>
    </xf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0" fillId="15" borderId="0" xfId="0" applyFill="1" applyAlignment="1">
      <alignment horizontal="left"/>
    </xf>
    <xf numFmtId="0" fontId="23" fillId="0" borderId="0" xfId="0" applyFont="1"/>
    <xf numFmtId="0" fontId="0" fillId="7" borderId="22" xfId="0" applyFill="1" applyBorder="1"/>
    <xf numFmtId="0" fontId="0" fillId="0" borderId="22" xfId="0" applyBorder="1"/>
    <xf numFmtId="0" fontId="1" fillId="18" borderId="12" xfId="0" applyFont="1" applyFill="1" applyBorder="1" applyAlignment="1">
      <alignment wrapText="1"/>
    </xf>
    <xf numFmtId="0" fontId="22" fillId="0" borderId="0" xfId="0" applyFont="1"/>
    <xf numFmtId="0" fontId="0" fillId="4" borderId="0" xfId="0" applyFill="1"/>
    <xf numFmtId="20" fontId="0" fillId="14" borderId="15" xfId="0" applyNumberFormat="1" applyFill="1" applyBorder="1"/>
    <xf numFmtId="0" fontId="0" fillId="19" borderId="14" xfId="0" quotePrefix="1" applyFill="1" applyBorder="1" applyAlignment="1">
      <alignment horizontal="center"/>
    </xf>
    <xf numFmtId="2" fontId="0" fillId="19" borderId="3" xfId="0" applyNumberFormat="1" applyFill="1" applyBorder="1" applyAlignment="1">
      <alignment horizontal="center"/>
    </xf>
    <xf numFmtId="0" fontId="0" fillId="17" borderId="0" xfId="0" applyFill="1"/>
    <xf numFmtId="0" fontId="0" fillId="0" borderId="28" xfId="0" applyBorder="1"/>
    <xf numFmtId="0" fontId="0" fillId="0" borderId="29" xfId="0" applyBorder="1"/>
    <xf numFmtId="0" fontId="0" fillId="19" borderId="2" xfId="0" quotePrefix="1" applyFill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4" borderId="0" xfId="0" applyFill="1" applyAlignment="1">
      <alignment horizontal="left"/>
    </xf>
    <xf numFmtId="0" fontId="0" fillId="20" borderId="0" xfId="0" applyFill="1"/>
    <xf numFmtId="0" fontId="13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8" fontId="0" fillId="6" borderId="0" xfId="0" applyNumberFormat="1" applyFill="1"/>
    <xf numFmtId="0" fontId="0" fillId="0" borderId="22" xfId="0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4" borderId="32" xfId="0" applyFont="1" applyFill="1" applyBorder="1" applyAlignment="1">
      <alignment wrapText="1"/>
    </xf>
    <xf numFmtId="0" fontId="0" fillId="21" borderId="15" xfId="0" applyFill="1" applyBorder="1" applyAlignment="1">
      <alignment horizontal="center"/>
    </xf>
    <xf numFmtId="0" fontId="0" fillId="21" borderId="22" xfId="0" applyFill="1" applyBorder="1" applyAlignment="1">
      <alignment horizontal="center"/>
    </xf>
    <xf numFmtId="0" fontId="0" fillId="0" borderId="4" xfId="0" applyBorder="1"/>
    <xf numFmtId="0" fontId="0" fillId="20" borderId="15" xfId="0" applyFill="1" applyBorder="1" applyAlignment="1">
      <alignment wrapText="1"/>
    </xf>
    <xf numFmtId="0" fontId="0" fillId="20" borderId="15" xfId="0" applyFill="1" applyBorder="1"/>
    <xf numFmtId="0" fontId="0" fillId="18" borderId="12" xfId="0" applyFill="1" applyBorder="1"/>
    <xf numFmtId="0" fontId="0" fillId="12" borderId="0" xfId="0" applyFill="1"/>
    <xf numFmtId="0" fontId="0" fillId="22" borderId="0" xfId="0" applyFill="1"/>
    <xf numFmtId="0" fontId="0" fillId="18" borderId="0" xfId="0" applyFill="1"/>
    <xf numFmtId="0" fontId="0" fillId="9" borderId="12" xfId="0" applyFill="1" applyBorder="1"/>
    <xf numFmtId="0" fontId="0" fillId="14" borderId="12" xfId="0" applyFill="1" applyBorder="1"/>
    <xf numFmtId="0" fontId="0" fillId="15" borderId="0" xfId="0" applyFill="1"/>
    <xf numFmtId="0" fontId="0" fillId="15" borderId="12" xfId="0" applyFill="1" applyBorder="1"/>
    <xf numFmtId="0" fontId="0" fillId="9" borderId="15" xfId="0" applyFill="1" applyBorder="1"/>
    <xf numFmtId="0" fontId="0" fillId="12" borderId="12" xfId="0" applyFill="1" applyBorder="1"/>
    <xf numFmtId="0" fontId="1" fillId="17" borderId="0" xfId="0" applyFont="1" applyFill="1" applyAlignment="1">
      <alignment wrapText="1"/>
    </xf>
    <xf numFmtId="20" fontId="0" fillId="4" borderId="0" xfId="0" applyNumberFormat="1" applyFill="1"/>
    <xf numFmtId="0" fontId="0" fillId="0" borderId="33" xfId="0" applyBorder="1"/>
    <xf numFmtId="0" fontId="1" fillId="9" borderId="0" xfId="0" applyFont="1" applyFill="1"/>
    <xf numFmtId="165" fontId="0" fillId="9" borderId="0" xfId="0" applyNumberFormat="1" applyFill="1"/>
    <xf numFmtId="0" fontId="0" fillId="7" borderId="29" xfId="0" applyFill="1" applyBorder="1"/>
    <xf numFmtId="20" fontId="0" fillId="0" borderId="12" xfId="0" applyNumberFormat="1" applyBorder="1"/>
    <xf numFmtId="20" fontId="0" fillId="7" borderId="12" xfId="0" applyNumberFormat="1" applyFill="1" applyBorder="1"/>
    <xf numFmtId="0" fontId="14" fillId="0" borderId="0" xfId="0" applyFont="1"/>
    <xf numFmtId="20" fontId="0" fillId="0" borderId="33" xfId="0" applyNumberFormat="1" applyBorder="1"/>
    <xf numFmtId="0" fontId="0" fillId="9" borderId="30" xfId="0" applyFill="1" applyBorder="1" applyAlignment="1">
      <alignment horizontal="left"/>
    </xf>
    <xf numFmtId="0" fontId="0" fillId="14" borderId="30" xfId="0" applyFill="1" applyBorder="1" applyAlignment="1">
      <alignment horizontal="left"/>
    </xf>
    <xf numFmtId="0" fontId="0" fillId="2" borderId="27" xfId="0" applyFill="1" applyBorder="1"/>
    <xf numFmtId="0" fontId="0" fillId="15" borderId="23" xfId="0" applyFill="1" applyBorder="1" applyAlignment="1">
      <alignment horizontal="left"/>
    </xf>
    <xf numFmtId="0" fontId="16" fillId="0" borderId="0" xfId="0" applyFont="1"/>
    <xf numFmtId="0" fontId="15" fillId="0" borderId="0" xfId="0" applyFont="1"/>
    <xf numFmtId="0" fontId="0" fillId="0" borderId="36" xfId="0" applyBorder="1" applyAlignment="1">
      <alignment horizontal="right" wrapText="1"/>
    </xf>
    <xf numFmtId="0" fontId="0" fillId="0" borderId="36" xfId="0" applyBorder="1" applyAlignment="1">
      <alignment wrapText="1"/>
    </xf>
    <xf numFmtId="0" fontId="0" fillId="0" borderId="15" xfId="0" applyBorder="1" applyAlignment="1">
      <alignment horizontal="left"/>
    </xf>
    <xf numFmtId="0" fontId="1" fillId="0" borderId="39" xfId="0" applyFont="1" applyBorder="1"/>
    <xf numFmtId="0" fontId="29" fillId="0" borderId="36" xfId="0" applyFont="1" applyBorder="1" applyAlignment="1">
      <alignment wrapText="1"/>
    </xf>
    <xf numFmtId="166" fontId="0" fillId="23" borderId="36" xfId="0" applyNumberFormat="1" applyFill="1" applyBorder="1" applyAlignment="1">
      <alignment wrapText="1"/>
    </xf>
    <xf numFmtId="166" fontId="0" fillId="0" borderId="36" xfId="0" applyNumberFormat="1" applyBorder="1" applyAlignment="1">
      <alignment horizontal="right" wrapText="1"/>
    </xf>
    <xf numFmtId="166" fontId="0" fillId="23" borderId="36" xfId="0" applyNumberFormat="1" applyFill="1" applyBorder="1" applyAlignment="1">
      <alignment horizontal="right" wrapText="1"/>
    </xf>
    <xf numFmtId="166" fontId="0" fillId="0" borderId="36" xfId="0" applyNumberFormat="1" applyBorder="1" applyAlignment="1">
      <alignment wrapText="1"/>
    </xf>
    <xf numFmtId="0" fontId="26" fillId="25" borderId="35" xfId="0" applyFont="1" applyFill="1" applyBorder="1" applyAlignment="1">
      <alignment wrapText="1"/>
    </xf>
    <xf numFmtId="0" fontId="26" fillId="25" borderId="34" xfId="0" applyFont="1" applyFill="1" applyBorder="1" applyAlignment="1">
      <alignment wrapText="1"/>
    </xf>
    <xf numFmtId="0" fontId="26" fillId="9" borderId="35" xfId="0" applyFont="1" applyFill="1" applyBorder="1" applyAlignment="1">
      <alignment wrapText="1"/>
    </xf>
    <xf numFmtId="0" fontId="26" fillId="9" borderId="34" xfId="0" applyFont="1" applyFill="1" applyBorder="1" applyAlignment="1">
      <alignment wrapText="1"/>
    </xf>
    <xf numFmtId="0" fontId="27" fillId="9" borderId="34" xfId="0" applyFont="1" applyFill="1" applyBorder="1" applyAlignment="1">
      <alignment wrapText="1"/>
    </xf>
    <xf numFmtId="0" fontId="26" fillId="14" borderId="34" xfId="0" applyFont="1" applyFill="1" applyBorder="1" applyAlignment="1">
      <alignment wrapText="1"/>
    </xf>
    <xf numFmtId="0" fontId="26" fillId="15" borderId="34" xfId="0" applyFont="1" applyFill="1" applyBorder="1" applyAlignment="1">
      <alignment wrapText="1"/>
    </xf>
    <xf numFmtId="0" fontId="16" fillId="15" borderId="34" xfId="0" applyFont="1" applyFill="1" applyBorder="1" applyAlignment="1">
      <alignment wrapText="1"/>
    </xf>
    <xf numFmtId="0" fontId="26" fillId="2" borderId="34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7" fillId="0" borderId="0" xfId="0" applyFont="1" applyAlignment="1">
      <alignment vertical="top"/>
    </xf>
    <xf numFmtId="0" fontId="22" fillId="0" borderId="40" xfId="0" applyFont="1" applyBorder="1"/>
    <xf numFmtId="0" fontId="0" fillId="0" borderId="9" xfId="0" applyBorder="1"/>
    <xf numFmtId="0" fontId="0" fillId="0" borderId="6" xfId="0" applyBorder="1"/>
    <xf numFmtId="0" fontId="0" fillId="0" borderId="41" xfId="0" applyBorder="1"/>
    <xf numFmtId="0" fontId="0" fillId="0" borderId="7" xfId="0" applyBorder="1"/>
    <xf numFmtId="0" fontId="0" fillId="9" borderId="41" xfId="0" applyFill="1" applyBorder="1"/>
    <xf numFmtId="0" fontId="0" fillId="0" borderId="7" xfId="0" applyBorder="1" applyAlignment="1">
      <alignment horizontal="left"/>
    </xf>
    <xf numFmtId="0" fontId="0" fillId="14" borderId="41" xfId="0" applyFill="1" applyBorder="1"/>
    <xf numFmtId="0" fontId="0" fillId="10" borderId="41" xfId="0" applyFill="1" applyBorder="1"/>
    <xf numFmtId="0" fontId="0" fillId="2" borderId="41" xfId="0" applyFill="1" applyBorder="1"/>
    <xf numFmtId="0" fontId="0" fillId="0" borderId="42" xfId="0" applyBorder="1"/>
    <xf numFmtId="0" fontId="0" fillId="0" borderId="4" xfId="0" applyBorder="1" applyAlignment="1">
      <alignment horizontal="left"/>
    </xf>
    <xf numFmtId="0" fontId="0" fillId="0" borderId="43" xfId="0" applyBorder="1" applyAlignment="1">
      <alignment horizontal="left"/>
    </xf>
    <xf numFmtId="0" fontId="1" fillId="4" borderId="9" xfId="0" applyFont="1" applyFill="1" applyBorder="1"/>
    <xf numFmtId="0" fontId="0" fillId="4" borderId="9" xfId="0" applyFill="1" applyBorder="1"/>
    <xf numFmtId="0" fontId="1" fillId="4" borderId="0" xfId="0" applyFont="1" applyFill="1" applyAlignment="1">
      <alignment horizontal="left"/>
    </xf>
    <xf numFmtId="0" fontId="0" fillId="11" borderId="0" xfId="0" applyFill="1" applyAlignment="1">
      <alignment horizontal="center" wrapText="1"/>
    </xf>
    <xf numFmtId="0" fontId="0" fillId="24" borderId="37" xfId="0" applyFill="1" applyBorder="1" applyAlignment="1">
      <alignment horizontal="center" wrapText="1"/>
    </xf>
    <xf numFmtId="0" fontId="0" fillId="24" borderId="38" xfId="0" applyFill="1" applyBorder="1" applyAlignment="1">
      <alignment horizontal="center" wrapText="1"/>
    </xf>
    <xf numFmtId="0" fontId="19" fillId="10" borderId="0" xfId="1" applyFont="1" applyFill="1" applyAlignment="1">
      <alignment horizontal="center" wrapText="1"/>
    </xf>
    <xf numFmtId="0" fontId="2" fillId="10" borderId="0" xfId="1" applyFill="1" applyAlignment="1">
      <alignment horizontal="center" wrapText="1"/>
    </xf>
    <xf numFmtId="0" fontId="0" fillId="18" borderId="33" xfId="0" applyFill="1" applyBorder="1" applyAlignment="1">
      <alignment horizontal="center" wrapText="1"/>
    </xf>
    <xf numFmtId="0" fontId="0" fillId="18" borderId="0" xfId="0" applyFill="1" applyAlignment="1">
      <alignment horizontal="center" wrapText="1"/>
    </xf>
    <xf numFmtId="0" fontId="0" fillId="21" borderId="0" xfId="0" applyFill="1" applyAlignment="1">
      <alignment horizontal="center" vertical="top" wrapText="1"/>
    </xf>
    <xf numFmtId="0" fontId="0" fillId="0" borderId="19" xfId="0" applyBorder="1" applyAlignment="1">
      <alignment horizontal="right"/>
    </xf>
    <xf numFmtId="0" fontId="0" fillId="0" borderId="3" xfId="0" applyBorder="1" applyAlignment="1">
      <alignment horizontal="right"/>
    </xf>
    <xf numFmtId="0" fontId="21" fillId="12" borderId="16" xfId="0" applyFont="1" applyFill="1" applyBorder="1" applyAlignment="1">
      <alignment horizontal="center"/>
    </xf>
    <xf numFmtId="0" fontId="21" fillId="12" borderId="17" xfId="0" applyFont="1" applyFill="1" applyBorder="1" applyAlignment="1">
      <alignment horizontal="center"/>
    </xf>
    <xf numFmtId="0" fontId="21" fillId="12" borderId="18" xfId="0" applyFont="1" applyFill="1" applyBorder="1" applyAlignment="1">
      <alignment horizontal="center"/>
    </xf>
    <xf numFmtId="0" fontId="21" fillId="13" borderId="16" xfId="0" applyFont="1" applyFill="1" applyBorder="1" applyAlignment="1">
      <alignment horizontal="center"/>
    </xf>
    <xf numFmtId="0" fontId="21" fillId="13" borderId="17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DF9D1E77-A9E0-4EEF-AC48-4F01F38D0680}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0066"/>
      <color rgb="FFFF66FF"/>
      <color rgb="FFFF33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26" Type="http://schemas.microsoft.com/office/2017/10/relationships/person" Target="persons/person5.xml"/><Relationship Id="rId39" Type="http://schemas.microsoft.com/office/2017/10/relationships/person" Target="persons/person17.xml"/><Relationship Id="rId3" Type="http://schemas.openxmlformats.org/officeDocument/2006/relationships/worksheet" Target="worksheets/sheet3.xml"/><Relationship Id="rId21" Type="http://schemas.microsoft.com/office/2017/10/relationships/person" Target="persons/person20.xml"/><Relationship Id="rId34" Type="http://schemas.microsoft.com/office/2017/10/relationships/person" Target="persons/person13.xml"/><Relationship Id="rId42" Type="http://schemas.microsoft.com/office/2017/10/relationships/person" Target="persons/person1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5" Type="http://schemas.microsoft.com/office/2017/10/relationships/person" Target="persons/person4.xml"/><Relationship Id="rId33" Type="http://schemas.microsoft.com/office/2017/10/relationships/person" Target="persons/person12.xml"/><Relationship Id="rId38" Type="http://schemas.microsoft.com/office/2017/10/relationships/person" Target="persons/person15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10/relationships/person" Target="persons/person.xml"/><Relationship Id="rId29" Type="http://schemas.microsoft.com/office/2017/10/relationships/person" Target="persons/person8.xml"/><Relationship Id="rId41" Type="http://schemas.microsoft.com/office/2017/10/relationships/person" Target="persons/person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40" Type="http://schemas.microsoft.com/office/2017/10/relationships/person" Target="persons/person21.xml"/><Relationship Id="rId24" Type="http://schemas.microsoft.com/office/2017/10/relationships/person" Target="persons/person3.xml"/><Relationship Id="rId32" Type="http://schemas.microsoft.com/office/2017/10/relationships/person" Target="persons/person11.xml"/><Relationship Id="rId37" Type="http://schemas.microsoft.com/office/2017/10/relationships/person" Target="persons/person1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36" Type="http://schemas.microsoft.com/office/2017/10/relationships/person" Target="persons/person1.xml"/><Relationship Id="rId23" Type="http://schemas.microsoft.com/office/2017/10/relationships/person" Target="persons/person2.xml"/><Relationship Id="rId28" Type="http://schemas.microsoft.com/office/2017/10/relationships/person" Target="persons/person7.xml"/><Relationship Id="rId10" Type="http://schemas.openxmlformats.org/officeDocument/2006/relationships/worksheet" Target="worksheets/sheet10.xml"/><Relationship Id="rId31" Type="http://schemas.microsoft.com/office/2017/10/relationships/person" Target="persons/person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43" Type="http://schemas.microsoft.com/office/2017/10/relationships/person" Target="persons/person22.xml"/><Relationship Id="rId35" Type="http://schemas.microsoft.com/office/2017/10/relationships/person" Target="persons/person18.xml"/><Relationship Id="rId27" Type="http://schemas.microsoft.com/office/2017/10/relationships/person" Target="persons/person14.xml"/><Relationship Id="rId30" Type="http://schemas.microsoft.com/office/2017/10/relationships/person" Target="persons/person10.xml"/><Relationship Id="rId22" Type="http://schemas.microsoft.com/office/2017/10/relationships/person" Target="persons/person6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1348740</xdr:colOff>
          <xdr:row>1</xdr:row>
          <xdr:rowOff>15240</xdr:rowOff>
        </xdr:from>
        <xdr:to>
          <xdr:col>11</xdr:col>
          <xdr:colOff>1188720</xdr:colOff>
          <xdr:row>1</xdr:row>
          <xdr:rowOff>251460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Reset Team Name w/ Team #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1371600</xdr:colOff>
          <xdr:row>3</xdr:row>
          <xdr:rowOff>0</xdr:rowOff>
        </xdr:from>
        <xdr:to>
          <xdr:col>11</xdr:col>
          <xdr:colOff>1234440</xdr:colOff>
          <xdr:row>3</xdr:row>
          <xdr:rowOff>220980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9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Plug Teams into Matrix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1379220</xdr:colOff>
          <xdr:row>5</xdr:row>
          <xdr:rowOff>7620</xdr:rowOff>
        </xdr:from>
        <xdr:to>
          <xdr:col>11</xdr:col>
          <xdr:colOff>1219200</xdr:colOff>
          <xdr:row>5</xdr:row>
          <xdr:rowOff>213360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9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Correct Team #s in Col H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1379220</xdr:colOff>
          <xdr:row>6</xdr:row>
          <xdr:rowOff>15240</xdr:rowOff>
        </xdr:from>
        <xdr:to>
          <xdr:col>12</xdr:col>
          <xdr:colOff>68580</xdr:colOff>
          <xdr:row>6</xdr:row>
          <xdr:rowOff>243840</xdr:rowOff>
        </xdr:to>
        <xdr:sp macro="" textlink="">
          <xdr:nvSpPr>
            <xdr:cNvPr id="10244" name="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9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Replace Team Name on Schedule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DV56"/>
  <sheetViews>
    <sheetView tabSelected="1" workbookViewId="0">
      <selection activeCell="M44" sqref="M44"/>
    </sheetView>
  </sheetViews>
  <sheetFormatPr defaultColWidth="9.109375" defaultRowHeight="14.4" x14ac:dyDescent="0.3"/>
  <cols>
    <col min="1" max="1" width="6.44140625" customWidth="1"/>
    <col min="2" max="2" width="5.5546875" customWidth="1"/>
    <col min="4" max="4" width="0.77734375" customWidth="1"/>
    <col min="5" max="5" width="27.88671875" customWidth="1"/>
    <col min="6" max="6" width="26.77734375" customWidth="1"/>
    <col min="7" max="8" width="5.33203125" customWidth="1"/>
    <col min="9" max="9" width="27.109375" customWidth="1"/>
    <col min="10" max="10" width="5.88671875" customWidth="1"/>
    <col min="11" max="11" width="4.6640625" customWidth="1"/>
    <col min="12" max="12" width="7.5546875" customWidth="1"/>
    <col min="13" max="13" width="25.44140625" customWidth="1"/>
    <col min="14" max="14" width="10.5546875" customWidth="1"/>
    <col min="15" max="15" width="8.44140625" customWidth="1"/>
    <col min="16" max="16" width="0.6640625" customWidth="1"/>
    <col min="17" max="18" width="9.109375" customWidth="1"/>
    <col min="19" max="19" width="15" customWidth="1"/>
    <col min="20" max="20" width="9.109375" customWidth="1"/>
    <col min="21" max="23" width="9.109375" hidden="1" customWidth="1"/>
    <col min="24" max="24" width="1.33203125" customWidth="1"/>
    <col min="25" max="25" width="21.109375" customWidth="1"/>
    <col min="26" max="28" width="9.109375" customWidth="1"/>
    <col min="29" max="29" width="10.109375" customWidth="1"/>
    <col min="30" max="32" width="9.109375" customWidth="1"/>
  </cols>
  <sheetData>
    <row r="1" spans="1:60" ht="18" x14ac:dyDescent="0.35">
      <c r="A1" s="35" t="s">
        <v>532</v>
      </c>
      <c r="B1" s="35"/>
      <c r="G1" s="248" t="s">
        <v>140</v>
      </c>
      <c r="H1" s="248"/>
      <c r="K1" s="12"/>
      <c r="M1" s="3" t="s">
        <v>149</v>
      </c>
      <c r="P1" s="65"/>
      <c r="S1" s="12"/>
      <c r="V1" s="196" t="s">
        <v>508</v>
      </c>
      <c r="W1" s="49"/>
      <c r="X1" s="49"/>
      <c r="Y1" s="49"/>
      <c r="Z1" s="49"/>
      <c r="AA1" s="49"/>
      <c r="AB1" s="49"/>
      <c r="AC1" s="197" t="s">
        <v>517</v>
      </c>
      <c r="AD1" s="49"/>
      <c r="AG1" s="201" t="s">
        <v>509</v>
      </c>
    </row>
    <row r="2" spans="1:60" x14ac:dyDescent="0.3">
      <c r="A2" s="150" t="s">
        <v>29</v>
      </c>
      <c r="B2" s="150" t="s">
        <v>30</v>
      </c>
      <c r="C2" s="150" t="s">
        <v>31</v>
      </c>
      <c r="D2" s="150" t="s">
        <v>26</v>
      </c>
      <c r="E2" s="171" t="s">
        <v>129</v>
      </c>
      <c r="F2" s="171" t="s">
        <v>130</v>
      </c>
      <c r="G2" s="59" t="s">
        <v>141</v>
      </c>
      <c r="H2" s="59" t="s">
        <v>142</v>
      </c>
      <c r="I2" s="57" t="s">
        <v>143</v>
      </c>
      <c r="J2" s="58" t="s">
        <v>144</v>
      </c>
      <c r="K2" s="12"/>
      <c r="L2" s="66" t="s">
        <v>176</v>
      </c>
      <c r="M2" s="66" t="s">
        <v>148</v>
      </c>
      <c r="N2" s="66" t="s">
        <v>146</v>
      </c>
      <c r="O2" s="66" t="s">
        <v>147</v>
      </c>
      <c r="P2" s="12"/>
      <c r="Q2" s="3" t="s">
        <v>396</v>
      </c>
      <c r="R2" s="3" t="s">
        <v>379</v>
      </c>
      <c r="S2" s="3" t="s">
        <v>399</v>
      </c>
      <c r="Z2" t="s">
        <v>503</v>
      </c>
      <c r="AA2" t="s">
        <v>504</v>
      </c>
      <c r="AB2" t="s">
        <v>505</v>
      </c>
      <c r="AC2" s="195" t="s">
        <v>507</v>
      </c>
      <c r="AD2" t="s">
        <v>506</v>
      </c>
      <c r="AG2" t="s">
        <v>513</v>
      </c>
    </row>
    <row r="3" spans="1:60" x14ac:dyDescent="0.3">
      <c r="A3" s="39">
        <v>1</v>
      </c>
      <c r="B3" s="2">
        <v>0.22916666666666666</v>
      </c>
      <c r="C3" s="1" t="s">
        <v>0</v>
      </c>
      <c r="D3" s="39"/>
      <c r="E3" t="s">
        <v>114</v>
      </c>
      <c r="F3" t="s">
        <v>388</v>
      </c>
      <c r="G3" s="8"/>
      <c r="H3" s="64"/>
      <c r="J3">
        <f t="shared" ref="J3:J8" si="0">G3-H3</f>
        <v>0</v>
      </c>
      <c r="K3" s="12"/>
      <c r="L3" s="90" t="s">
        <v>7</v>
      </c>
      <c r="M3" s="108" t="s">
        <v>122</v>
      </c>
      <c r="N3" s="67">
        <f>COUNTIF(I$3:I$56,M3)</f>
        <v>0</v>
      </c>
      <c r="O3" s="67">
        <f t="shared" ref="O3:O38" si="1">3-N3</f>
        <v>3</v>
      </c>
      <c r="P3" s="12"/>
      <c r="Q3">
        <f>COUNTIF(E$3:F$56,$M3)</f>
        <v>3</v>
      </c>
      <c r="R3">
        <f>COUNTIF(E$3:E$56,$M3)</f>
        <v>2</v>
      </c>
      <c r="S3">
        <f>COUNTIFS(E$3:E$56,$M3,C$3:C$56,"court 1")+COUNTIFS(F$3:F$56,$M3,C$3:C$56,"court 1")+COUNTIFS(E$3:E$56,$M3,C$3:C$56,"court 2")+COUNTIFS(F$3:F$56,$M3,C$3:C$56,"court 2")</f>
        <v>1</v>
      </c>
      <c r="T3" s="39"/>
      <c r="V3" t="s">
        <v>391</v>
      </c>
      <c r="W3" t="s">
        <v>120</v>
      </c>
      <c r="Y3" t="s">
        <v>122</v>
      </c>
      <c r="Z3" s="2">
        <v>0.22916666666666666</v>
      </c>
      <c r="AA3" s="2">
        <v>0.29166666666666669</v>
      </c>
      <c r="AB3" s="2">
        <v>0.35416666666666669</v>
      </c>
      <c r="AC3" s="202">
        <f>AA3-Z3-TIME(0,30,0)</f>
        <v>4.1666666666666699E-2</v>
      </c>
      <c r="AD3" s="2">
        <f>AB3-AA3-TIME(0,30,0)</f>
        <v>4.1666666666666671E-2</v>
      </c>
      <c r="AG3" t="s">
        <v>510</v>
      </c>
    </row>
    <row r="4" spans="1:60" x14ac:dyDescent="0.3">
      <c r="A4" s="39">
        <v>2</v>
      </c>
      <c r="B4" s="2">
        <v>0.22916666666666666</v>
      </c>
      <c r="C4" s="1" t="s">
        <v>1</v>
      </c>
      <c r="D4" s="39"/>
      <c r="E4" t="s">
        <v>385</v>
      </c>
      <c r="F4" t="s">
        <v>196</v>
      </c>
      <c r="G4" s="8"/>
      <c r="H4" s="64"/>
      <c r="J4">
        <f t="shared" si="0"/>
        <v>0</v>
      </c>
      <c r="K4" s="12"/>
      <c r="L4" s="90" t="s">
        <v>7</v>
      </c>
      <c r="M4" s="108" t="s">
        <v>197</v>
      </c>
      <c r="N4" s="67">
        <f t="shared" ref="N4:N38" si="2">COUNTIF(I$3:I$56,M4)</f>
        <v>0</v>
      </c>
      <c r="O4" s="67">
        <f t="shared" si="1"/>
        <v>3</v>
      </c>
      <c r="P4" s="12"/>
      <c r="Q4">
        <f t="shared" ref="Q4:Q38" si="3">COUNTIF(E$3:F$56,$M4)</f>
        <v>3</v>
      </c>
      <c r="R4">
        <f t="shared" ref="R4:R38" si="4">COUNTIF(E$3:E$56,$M4)</f>
        <v>2</v>
      </c>
      <c r="S4">
        <f t="shared" ref="S4:S38" si="5">COUNTIFS(E$3:E$56,$M4,C$3:C$56,"court 1")+COUNTIFS(F$3:F$56,$M4,C$3:C$56,"court 1")+COUNTIFS(E$3:E$56,$M4,C$3:C$56,"court 2")+COUNTIFS(F$3:F$56,$M4,C$3:C$56,"court 2")</f>
        <v>2</v>
      </c>
      <c r="T4" s="39"/>
      <c r="U4" s="2"/>
      <c r="V4" t="s">
        <v>104</v>
      </c>
      <c r="W4" t="s">
        <v>126</v>
      </c>
      <c r="Y4" t="s">
        <v>197</v>
      </c>
      <c r="Z4" s="2">
        <v>0.22916666666666666</v>
      </c>
      <c r="AA4" s="2">
        <v>0.3125</v>
      </c>
      <c r="AB4" s="2">
        <v>0.35416666666666669</v>
      </c>
      <c r="AC4" s="202">
        <f t="shared" ref="AC4:AC38" si="6">AA4-Z4-TIME(0,30,0)</f>
        <v>6.2500000000000014E-2</v>
      </c>
      <c r="AD4" s="2">
        <f t="shared" ref="AD4:AD38" si="7">AB4-AA4-TIME(0,30,0)</f>
        <v>2.0833333333333353E-2</v>
      </c>
      <c r="AG4" t="s">
        <v>511</v>
      </c>
    </row>
    <row r="5" spans="1:60" x14ac:dyDescent="0.3">
      <c r="A5" s="39">
        <v>3</v>
      </c>
      <c r="B5" s="2">
        <v>0.22916666666666666</v>
      </c>
      <c r="C5" s="1" t="s">
        <v>2</v>
      </c>
      <c r="D5" s="39"/>
      <c r="E5" t="s">
        <v>391</v>
      </c>
      <c r="F5" t="s">
        <v>120</v>
      </c>
      <c r="G5" s="8"/>
      <c r="H5" s="64"/>
      <c r="J5">
        <f t="shared" si="0"/>
        <v>0</v>
      </c>
      <c r="K5" s="12"/>
      <c r="L5" s="90" t="s">
        <v>7</v>
      </c>
      <c r="M5" s="108" t="s">
        <v>391</v>
      </c>
      <c r="N5" s="67">
        <f t="shared" si="2"/>
        <v>0</v>
      </c>
      <c r="O5" s="67">
        <f t="shared" si="1"/>
        <v>3</v>
      </c>
      <c r="P5" s="12"/>
      <c r="Q5">
        <f t="shared" si="3"/>
        <v>3</v>
      </c>
      <c r="R5">
        <f t="shared" si="4"/>
        <v>2</v>
      </c>
      <c r="S5">
        <f t="shared" si="5"/>
        <v>1</v>
      </c>
      <c r="T5" s="39"/>
      <c r="V5" t="s">
        <v>114</v>
      </c>
      <c r="W5" t="s">
        <v>388</v>
      </c>
      <c r="Y5" t="s">
        <v>391</v>
      </c>
      <c r="Z5" s="2">
        <v>0.22916666666666666</v>
      </c>
      <c r="AA5" s="2">
        <v>0.3125</v>
      </c>
      <c r="AB5" s="2">
        <v>0.35416666666666669</v>
      </c>
      <c r="AC5" s="202">
        <f t="shared" si="6"/>
        <v>6.2500000000000014E-2</v>
      </c>
      <c r="AD5" s="2">
        <f t="shared" si="7"/>
        <v>2.0833333333333353E-2</v>
      </c>
      <c r="AG5" t="s">
        <v>512</v>
      </c>
    </row>
    <row r="6" spans="1:60" x14ac:dyDescent="0.3">
      <c r="A6" s="39">
        <v>4</v>
      </c>
      <c r="B6" s="2">
        <v>0.22916666666666666</v>
      </c>
      <c r="C6" s="1" t="s">
        <v>3</v>
      </c>
      <c r="D6" s="39"/>
      <c r="E6" t="s">
        <v>104</v>
      </c>
      <c r="F6" t="s">
        <v>126</v>
      </c>
      <c r="G6" s="8"/>
      <c r="H6" s="64"/>
      <c r="J6">
        <f t="shared" si="0"/>
        <v>0</v>
      </c>
      <c r="K6" s="12"/>
      <c r="L6" s="90" t="s">
        <v>7</v>
      </c>
      <c r="M6" s="108" t="s">
        <v>104</v>
      </c>
      <c r="N6" s="67">
        <f t="shared" si="2"/>
        <v>0</v>
      </c>
      <c r="O6" s="67">
        <f t="shared" si="1"/>
        <v>3</v>
      </c>
      <c r="P6" s="12"/>
      <c r="Q6">
        <f t="shared" si="3"/>
        <v>3</v>
      </c>
      <c r="R6">
        <f t="shared" si="4"/>
        <v>2</v>
      </c>
      <c r="S6">
        <f t="shared" si="5"/>
        <v>1</v>
      </c>
      <c r="T6" s="39"/>
      <c r="V6" t="s">
        <v>385</v>
      </c>
      <c r="W6" t="s">
        <v>196</v>
      </c>
      <c r="Y6" t="s">
        <v>104</v>
      </c>
      <c r="Z6" s="2">
        <v>0.22916666666666666</v>
      </c>
      <c r="AA6" s="2">
        <v>0.27083333333333331</v>
      </c>
      <c r="AB6" s="2">
        <v>0.33333333333333331</v>
      </c>
      <c r="AC6" s="202">
        <f t="shared" si="6"/>
        <v>2.0833333333333325E-2</v>
      </c>
      <c r="AD6" s="2">
        <f t="shared" si="7"/>
        <v>4.1666666666666671E-2</v>
      </c>
      <c r="AG6" t="s">
        <v>514</v>
      </c>
    </row>
    <row r="7" spans="1:60" x14ac:dyDescent="0.3">
      <c r="A7" s="39">
        <v>5</v>
      </c>
      <c r="B7" s="2">
        <v>0.22916666666666666</v>
      </c>
      <c r="C7" s="47" t="s">
        <v>4</v>
      </c>
      <c r="D7" s="39"/>
      <c r="E7" t="s">
        <v>122</v>
      </c>
      <c r="F7" t="s">
        <v>110</v>
      </c>
      <c r="G7" s="8"/>
      <c r="H7" s="64"/>
      <c r="J7">
        <f t="shared" si="0"/>
        <v>0</v>
      </c>
      <c r="K7" s="12"/>
      <c r="L7" s="90" t="s">
        <v>7</v>
      </c>
      <c r="M7" s="108" t="s">
        <v>114</v>
      </c>
      <c r="N7" s="67">
        <f t="shared" si="2"/>
        <v>0</v>
      </c>
      <c r="O7" s="67">
        <f t="shared" si="1"/>
        <v>3</v>
      </c>
      <c r="P7" s="12"/>
      <c r="Q7">
        <f t="shared" si="3"/>
        <v>3</v>
      </c>
      <c r="R7">
        <f t="shared" si="4"/>
        <v>2</v>
      </c>
      <c r="S7">
        <f t="shared" si="5"/>
        <v>2</v>
      </c>
      <c r="T7" s="39"/>
      <c r="V7" t="s">
        <v>122</v>
      </c>
      <c r="W7" t="s">
        <v>110</v>
      </c>
      <c r="Y7" t="s">
        <v>114</v>
      </c>
      <c r="Z7" s="2">
        <v>0.22916666666666666</v>
      </c>
      <c r="AA7" s="2">
        <v>0.27083333333333331</v>
      </c>
      <c r="AB7" s="2">
        <v>0.33333333333333331</v>
      </c>
      <c r="AC7" s="202">
        <f t="shared" si="6"/>
        <v>2.0833333333333325E-2</v>
      </c>
      <c r="AD7" s="2">
        <f t="shared" si="7"/>
        <v>4.1666666666666671E-2</v>
      </c>
      <c r="AG7" t="s">
        <v>516</v>
      </c>
    </row>
    <row r="8" spans="1:60" x14ac:dyDescent="0.3">
      <c r="A8" s="40">
        <v>6</v>
      </c>
      <c r="B8" s="199">
        <v>0.22916666666666666</v>
      </c>
      <c r="C8" s="61" t="s">
        <v>5</v>
      </c>
      <c r="D8" s="40"/>
      <c r="E8" t="s">
        <v>197</v>
      </c>
      <c r="F8" t="s">
        <v>546</v>
      </c>
      <c r="G8" s="8"/>
      <c r="H8" s="64"/>
      <c r="J8">
        <f t="shared" si="0"/>
        <v>0</v>
      </c>
      <c r="K8" s="12"/>
      <c r="L8" s="90" t="s">
        <v>7</v>
      </c>
      <c r="M8" s="108" t="s">
        <v>385</v>
      </c>
      <c r="N8" s="67">
        <f t="shared" si="2"/>
        <v>0</v>
      </c>
      <c r="O8" s="67">
        <f t="shared" si="1"/>
        <v>3</v>
      </c>
      <c r="P8" s="12"/>
      <c r="Q8">
        <f t="shared" si="3"/>
        <v>3</v>
      </c>
      <c r="R8">
        <f t="shared" si="4"/>
        <v>2</v>
      </c>
      <c r="S8">
        <f t="shared" si="5"/>
        <v>2</v>
      </c>
      <c r="T8" s="39"/>
      <c r="V8" t="s">
        <v>197</v>
      </c>
      <c r="W8" t="s">
        <v>546</v>
      </c>
      <c r="Y8" t="s">
        <v>385</v>
      </c>
      <c r="Z8" s="2">
        <v>0.22916666666666666</v>
      </c>
      <c r="AA8" s="2">
        <v>0.27083333333333331</v>
      </c>
      <c r="AB8" s="2">
        <v>0.33333333333333331</v>
      </c>
      <c r="AC8" s="202">
        <f t="shared" si="6"/>
        <v>2.0833333333333325E-2</v>
      </c>
      <c r="AD8" s="2">
        <f t="shared" si="7"/>
        <v>4.1666666666666671E-2</v>
      </c>
      <c r="AG8" t="s">
        <v>515</v>
      </c>
    </row>
    <row r="9" spans="1:60" x14ac:dyDescent="0.3">
      <c r="A9" s="46">
        <v>7</v>
      </c>
      <c r="B9" s="45">
        <v>0.25</v>
      </c>
      <c r="C9" s="44" t="s">
        <v>0</v>
      </c>
      <c r="D9" s="46"/>
      <c r="E9" s="198" t="s">
        <v>127</v>
      </c>
      <c r="F9" s="198" t="s">
        <v>547</v>
      </c>
      <c r="G9" s="8"/>
      <c r="H9" s="64"/>
      <c r="I9" s="198"/>
      <c r="J9">
        <f>G9-H9</f>
        <v>0</v>
      </c>
      <c r="K9" s="12"/>
      <c r="L9" s="90" t="s">
        <v>7</v>
      </c>
      <c r="M9" s="108" t="s">
        <v>127</v>
      </c>
      <c r="N9" s="67">
        <f t="shared" si="2"/>
        <v>0</v>
      </c>
      <c r="O9" s="67">
        <f t="shared" si="1"/>
        <v>3</v>
      </c>
      <c r="P9" s="12"/>
      <c r="Q9">
        <f t="shared" si="3"/>
        <v>3</v>
      </c>
      <c r="R9">
        <f t="shared" si="4"/>
        <v>2</v>
      </c>
      <c r="S9">
        <f t="shared" si="5"/>
        <v>1</v>
      </c>
      <c r="T9" s="39"/>
      <c r="V9" t="s">
        <v>127</v>
      </c>
      <c r="W9" t="s">
        <v>547</v>
      </c>
      <c r="Y9" t="s">
        <v>127</v>
      </c>
      <c r="Z9" s="2">
        <v>0.25</v>
      </c>
      <c r="AA9" s="2">
        <v>0.29166666666666669</v>
      </c>
      <c r="AB9" s="2">
        <v>0.35416666666666669</v>
      </c>
      <c r="AC9" s="202">
        <f t="shared" si="6"/>
        <v>2.0833333333333353E-2</v>
      </c>
      <c r="AD9" s="2">
        <f t="shared" si="7"/>
        <v>4.1666666666666671E-2</v>
      </c>
      <c r="AO9" s="2"/>
    </row>
    <row r="10" spans="1:60" x14ac:dyDescent="0.3">
      <c r="A10" s="46">
        <v>8</v>
      </c>
      <c r="B10" s="45">
        <v>0.25</v>
      </c>
      <c r="C10" s="44" t="s">
        <v>1</v>
      </c>
      <c r="D10" s="46"/>
      <c r="E10" s="44" t="s">
        <v>112</v>
      </c>
      <c r="F10" s="44" t="s">
        <v>107</v>
      </c>
      <c r="G10" s="8"/>
      <c r="H10" s="7"/>
      <c r="I10" s="44"/>
      <c r="J10">
        <f t="shared" ref="J10:J56" si="8">G10-H10</f>
        <v>0</v>
      </c>
      <c r="K10" s="12"/>
      <c r="L10" s="90" t="s">
        <v>7</v>
      </c>
      <c r="M10" s="108" t="s">
        <v>112</v>
      </c>
      <c r="N10" s="67">
        <f t="shared" si="2"/>
        <v>0</v>
      </c>
      <c r="O10" s="67">
        <f t="shared" si="1"/>
        <v>3</v>
      </c>
      <c r="P10" s="12"/>
      <c r="Q10">
        <f t="shared" si="3"/>
        <v>3</v>
      </c>
      <c r="R10">
        <f t="shared" si="4"/>
        <v>2</v>
      </c>
      <c r="S10">
        <f t="shared" si="5"/>
        <v>1</v>
      </c>
      <c r="T10" s="39"/>
      <c r="V10" t="s">
        <v>112</v>
      </c>
      <c r="W10" t="s">
        <v>107</v>
      </c>
      <c r="Y10" t="s">
        <v>112</v>
      </c>
      <c r="Z10" s="2">
        <v>0.25</v>
      </c>
      <c r="AA10" s="2">
        <v>0.29166666666666669</v>
      </c>
      <c r="AB10" s="2">
        <v>0.375</v>
      </c>
      <c r="AC10" s="202">
        <f t="shared" si="6"/>
        <v>2.0833333333333353E-2</v>
      </c>
      <c r="AD10" s="2">
        <f t="shared" si="7"/>
        <v>6.2499999999999986E-2</v>
      </c>
    </row>
    <row r="11" spans="1:60" x14ac:dyDescent="0.3">
      <c r="A11" s="46">
        <v>9</v>
      </c>
      <c r="B11" s="45">
        <v>0.25</v>
      </c>
      <c r="C11" s="44" t="s">
        <v>2</v>
      </c>
      <c r="D11" s="46"/>
      <c r="E11" s="44" t="s">
        <v>609</v>
      </c>
      <c r="F11" s="44" t="s">
        <v>124</v>
      </c>
      <c r="G11" s="8"/>
      <c r="H11" s="64"/>
      <c r="I11" s="44"/>
      <c r="J11">
        <f t="shared" si="8"/>
        <v>0</v>
      </c>
      <c r="K11" s="12"/>
      <c r="L11" s="90" t="s">
        <v>7</v>
      </c>
      <c r="M11" s="108" t="s">
        <v>609</v>
      </c>
      <c r="N11" s="67">
        <f t="shared" si="2"/>
        <v>0</v>
      </c>
      <c r="O11" s="67">
        <f t="shared" si="1"/>
        <v>3</v>
      </c>
      <c r="P11" s="12"/>
      <c r="Q11">
        <f t="shared" si="3"/>
        <v>3</v>
      </c>
      <c r="R11">
        <f t="shared" si="4"/>
        <v>2</v>
      </c>
      <c r="S11">
        <f t="shared" si="5"/>
        <v>1</v>
      </c>
      <c r="V11" t="s">
        <v>609</v>
      </c>
      <c r="W11" t="s">
        <v>124</v>
      </c>
      <c r="Y11" t="s">
        <v>609</v>
      </c>
      <c r="Z11" s="2">
        <v>0.25</v>
      </c>
      <c r="AA11" s="2">
        <v>0.29166666666666669</v>
      </c>
      <c r="AB11" s="2">
        <v>0.375</v>
      </c>
      <c r="AC11" s="202">
        <f t="shared" si="6"/>
        <v>2.0833333333333353E-2</v>
      </c>
      <c r="AD11" s="2">
        <f t="shared" si="7"/>
        <v>6.2499999999999986E-2</v>
      </c>
      <c r="AR11" s="2"/>
      <c r="AS11" s="2"/>
    </row>
    <row r="12" spans="1:60" x14ac:dyDescent="0.3">
      <c r="A12" s="46">
        <v>10</v>
      </c>
      <c r="B12" s="45">
        <v>0.25</v>
      </c>
      <c r="C12" s="44" t="s">
        <v>3</v>
      </c>
      <c r="D12" s="46"/>
      <c r="E12" s="44" t="s">
        <v>117</v>
      </c>
      <c r="F12" s="44" t="s">
        <v>181</v>
      </c>
      <c r="G12" s="8"/>
      <c r="H12" s="64"/>
      <c r="I12" s="44"/>
      <c r="J12">
        <f t="shared" si="8"/>
        <v>0</v>
      </c>
      <c r="K12" s="12"/>
      <c r="L12" s="90" t="s">
        <v>8</v>
      </c>
      <c r="M12" s="110" t="s">
        <v>110</v>
      </c>
      <c r="N12" s="67">
        <f t="shared" si="2"/>
        <v>0</v>
      </c>
      <c r="O12" s="67">
        <f t="shared" si="1"/>
        <v>3</v>
      </c>
      <c r="P12" s="12"/>
      <c r="Q12">
        <f t="shared" si="3"/>
        <v>3</v>
      </c>
      <c r="R12">
        <f t="shared" si="4"/>
        <v>1</v>
      </c>
      <c r="S12">
        <f t="shared" si="5"/>
        <v>1</v>
      </c>
      <c r="V12" t="s">
        <v>117</v>
      </c>
      <c r="W12" t="s">
        <v>181</v>
      </c>
      <c r="Y12" t="s">
        <v>110</v>
      </c>
      <c r="Z12" s="2">
        <v>0.22916666666666666</v>
      </c>
      <c r="AA12" s="2">
        <v>0.29166666666666669</v>
      </c>
      <c r="AB12" s="2">
        <v>0.33333333333333331</v>
      </c>
      <c r="AC12" s="202">
        <f t="shared" si="6"/>
        <v>4.1666666666666699E-2</v>
      </c>
      <c r="AD12" s="2">
        <f t="shared" si="7"/>
        <v>2.0833333333333297E-2</v>
      </c>
      <c r="AT12" s="2"/>
      <c r="AU12" s="2"/>
      <c r="AV12" s="2"/>
    </row>
    <row r="13" spans="1:60" x14ac:dyDescent="0.3">
      <c r="A13" s="46">
        <v>11</v>
      </c>
      <c r="B13" s="45">
        <v>0.25</v>
      </c>
      <c r="C13" s="47" t="s">
        <v>4</v>
      </c>
      <c r="D13" s="46"/>
      <c r="E13" s="44" t="s">
        <v>401</v>
      </c>
      <c r="F13" s="44" t="s">
        <v>106</v>
      </c>
      <c r="G13" s="8"/>
      <c r="H13" s="64"/>
      <c r="I13" s="44"/>
      <c r="J13">
        <f t="shared" si="8"/>
        <v>0</v>
      </c>
      <c r="K13" s="12"/>
      <c r="L13" s="90" t="s">
        <v>8</v>
      </c>
      <c r="M13" s="110" t="s">
        <v>546</v>
      </c>
      <c r="N13" s="67">
        <f t="shared" si="2"/>
        <v>0</v>
      </c>
      <c r="O13" s="67">
        <f t="shared" si="1"/>
        <v>3</v>
      </c>
      <c r="P13" s="12"/>
      <c r="Q13">
        <f t="shared" si="3"/>
        <v>3</v>
      </c>
      <c r="R13">
        <f t="shared" si="4"/>
        <v>1</v>
      </c>
      <c r="S13">
        <f t="shared" si="5"/>
        <v>1</v>
      </c>
      <c r="V13" t="s">
        <v>401</v>
      </c>
      <c r="W13" t="s">
        <v>106</v>
      </c>
      <c r="Y13" t="s">
        <v>546</v>
      </c>
      <c r="Z13" s="2">
        <v>0.22916666666666666</v>
      </c>
      <c r="AA13" s="2">
        <v>0.3125</v>
      </c>
      <c r="AB13" s="2">
        <v>0.39583333333333331</v>
      </c>
      <c r="AC13" s="202">
        <f t="shared" si="6"/>
        <v>6.2500000000000014E-2</v>
      </c>
      <c r="AD13" s="2">
        <f t="shared" si="7"/>
        <v>6.2499999999999986E-2</v>
      </c>
      <c r="AW13" s="2"/>
      <c r="AX13" s="2"/>
      <c r="AY13" s="2"/>
    </row>
    <row r="14" spans="1:60" x14ac:dyDescent="0.3">
      <c r="A14" s="62">
        <v>12</v>
      </c>
      <c r="B14" s="200">
        <v>0.25</v>
      </c>
      <c r="C14" s="61" t="s">
        <v>5</v>
      </c>
      <c r="D14" s="62"/>
      <c r="E14" s="60" t="s">
        <v>596</v>
      </c>
      <c r="F14" s="60" t="s">
        <v>551</v>
      </c>
      <c r="G14" s="8"/>
      <c r="H14" s="64"/>
      <c r="I14" s="60"/>
      <c r="J14">
        <f t="shared" si="8"/>
        <v>0</v>
      </c>
      <c r="K14" s="12"/>
      <c r="L14" s="90" t="s">
        <v>8</v>
      </c>
      <c r="M14" s="110" t="s">
        <v>120</v>
      </c>
      <c r="N14" s="67">
        <f t="shared" si="2"/>
        <v>0</v>
      </c>
      <c r="O14" s="67">
        <f t="shared" si="1"/>
        <v>3</v>
      </c>
      <c r="P14" s="12"/>
      <c r="Q14">
        <f t="shared" si="3"/>
        <v>3</v>
      </c>
      <c r="R14">
        <f t="shared" si="4"/>
        <v>1</v>
      </c>
      <c r="S14">
        <f t="shared" si="5"/>
        <v>0</v>
      </c>
      <c r="V14" t="s">
        <v>596</v>
      </c>
      <c r="W14" t="s">
        <v>551</v>
      </c>
      <c r="Y14" t="s">
        <v>120</v>
      </c>
      <c r="Z14" s="2">
        <v>0.22916666666666666</v>
      </c>
      <c r="AA14" s="2">
        <v>0.3125</v>
      </c>
      <c r="AB14" s="2">
        <v>0.39583333333333331</v>
      </c>
      <c r="AC14" s="202">
        <f t="shared" si="6"/>
        <v>6.2500000000000014E-2</v>
      </c>
      <c r="AD14" s="2">
        <f t="shared" si="7"/>
        <v>6.2499999999999986E-2</v>
      </c>
      <c r="AZ14" s="2"/>
      <c r="BA14" s="2"/>
      <c r="BB14" s="2"/>
    </row>
    <row r="15" spans="1:60" x14ac:dyDescent="0.3">
      <c r="A15" s="39">
        <v>13</v>
      </c>
      <c r="B15" s="2">
        <v>0.27083333333333331</v>
      </c>
      <c r="C15" s="1" t="s">
        <v>0</v>
      </c>
      <c r="D15" s="39"/>
      <c r="E15" t="s">
        <v>549</v>
      </c>
      <c r="F15" t="s">
        <v>114</v>
      </c>
      <c r="G15" s="8"/>
      <c r="H15" s="64"/>
      <c r="J15">
        <f t="shared" si="8"/>
        <v>0</v>
      </c>
      <c r="K15" s="12"/>
      <c r="L15" s="90" t="s">
        <v>8</v>
      </c>
      <c r="M15" s="110" t="s">
        <v>126</v>
      </c>
      <c r="N15" s="67">
        <f t="shared" si="2"/>
        <v>0</v>
      </c>
      <c r="O15" s="67">
        <f t="shared" si="1"/>
        <v>3</v>
      </c>
      <c r="P15" s="12"/>
      <c r="Q15">
        <f t="shared" si="3"/>
        <v>3</v>
      </c>
      <c r="R15">
        <f t="shared" si="4"/>
        <v>1</v>
      </c>
      <c r="S15">
        <f t="shared" si="5"/>
        <v>1</v>
      </c>
      <c r="V15" t="s">
        <v>610</v>
      </c>
      <c r="W15" t="s">
        <v>388</v>
      </c>
      <c r="Y15" t="s">
        <v>126</v>
      </c>
      <c r="Z15" s="2">
        <v>0.22916666666666666</v>
      </c>
      <c r="AA15" s="2">
        <v>0.27083333333333331</v>
      </c>
      <c r="AB15" s="2">
        <v>0.35416666666666669</v>
      </c>
      <c r="AC15" s="202">
        <f t="shared" si="6"/>
        <v>2.0833333333333325E-2</v>
      </c>
      <c r="AD15" s="2">
        <f t="shared" si="7"/>
        <v>6.2500000000000042E-2</v>
      </c>
      <c r="BC15" s="2"/>
      <c r="BD15" s="2"/>
      <c r="BE15" s="2"/>
    </row>
    <row r="16" spans="1:60" x14ac:dyDescent="0.3">
      <c r="A16" s="39">
        <v>14</v>
      </c>
      <c r="B16" s="2">
        <v>0.27083333333333331</v>
      </c>
      <c r="C16" s="1" t="s">
        <v>1</v>
      </c>
      <c r="D16" s="39"/>
      <c r="E16" t="s">
        <v>119</v>
      </c>
      <c r="F16" t="s">
        <v>385</v>
      </c>
      <c r="G16" s="8"/>
      <c r="H16" s="64"/>
      <c r="J16">
        <f t="shared" si="8"/>
        <v>0</v>
      </c>
      <c r="K16" s="12"/>
      <c r="L16" s="90" t="s">
        <v>8</v>
      </c>
      <c r="M16" s="110" t="s">
        <v>388</v>
      </c>
      <c r="N16" s="67">
        <f t="shared" si="2"/>
        <v>0</v>
      </c>
      <c r="O16" s="67">
        <f t="shared" si="1"/>
        <v>3</v>
      </c>
      <c r="P16" s="12"/>
      <c r="Q16">
        <f t="shared" si="3"/>
        <v>3</v>
      </c>
      <c r="R16">
        <f t="shared" si="4"/>
        <v>1</v>
      </c>
      <c r="S16">
        <f t="shared" si="5"/>
        <v>1</v>
      </c>
      <c r="V16" t="s">
        <v>611</v>
      </c>
      <c r="W16" t="s">
        <v>196</v>
      </c>
      <c r="Y16" t="s">
        <v>388</v>
      </c>
      <c r="Z16" s="2">
        <v>0.22916666666666666</v>
      </c>
      <c r="AA16" s="2">
        <v>0.27083333333333331</v>
      </c>
      <c r="AB16" s="2">
        <v>0.35416666666666669</v>
      </c>
      <c r="AC16" s="202">
        <f t="shared" si="6"/>
        <v>2.0833333333333325E-2</v>
      </c>
      <c r="AD16" s="2">
        <f t="shared" si="7"/>
        <v>6.2500000000000042E-2</v>
      </c>
      <c r="BF16" s="2"/>
      <c r="BG16" s="2"/>
      <c r="BH16" s="2"/>
    </row>
    <row r="17" spans="1:108" x14ac:dyDescent="0.3">
      <c r="A17" s="39">
        <v>15</v>
      </c>
      <c r="B17" s="2">
        <v>0.27083333333333331</v>
      </c>
      <c r="C17" s="1" t="s">
        <v>2</v>
      </c>
      <c r="D17" s="39"/>
      <c r="E17" t="s">
        <v>610</v>
      </c>
      <c r="F17" t="s">
        <v>388</v>
      </c>
      <c r="G17" s="8"/>
      <c r="H17" s="64"/>
      <c r="J17">
        <f t="shared" si="8"/>
        <v>0</v>
      </c>
      <c r="K17" s="12"/>
      <c r="L17" s="90" t="s">
        <v>8</v>
      </c>
      <c r="M17" s="110" t="s">
        <v>196</v>
      </c>
      <c r="N17" s="67">
        <f t="shared" si="2"/>
        <v>0</v>
      </c>
      <c r="O17" s="67">
        <f t="shared" si="1"/>
        <v>3</v>
      </c>
      <c r="P17" s="12"/>
      <c r="Q17">
        <f t="shared" si="3"/>
        <v>3</v>
      </c>
      <c r="R17">
        <f t="shared" si="4"/>
        <v>1</v>
      </c>
      <c r="S17">
        <f t="shared" si="5"/>
        <v>2</v>
      </c>
      <c r="V17" t="s">
        <v>549</v>
      </c>
      <c r="W17" t="s">
        <v>114</v>
      </c>
      <c r="Y17" t="s">
        <v>196</v>
      </c>
      <c r="Z17" s="2">
        <v>0.22916666666666666</v>
      </c>
      <c r="AA17" s="2">
        <v>0.27083333333333331</v>
      </c>
      <c r="AB17" s="2">
        <v>0.33333333333333331</v>
      </c>
      <c r="AC17" s="202">
        <f t="shared" si="6"/>
        <v>2.0833333333333325E-2</v>
      </c>
      <c r="AD17" s="2">
        <f t="shared" si="7"/>
        <v>4.1666666666666671E-2</v>
      </c>
      <c r="BI17" s="2"/>
      <c r="BJ17" s="2"/>
      <c r="BK17" s="2"/>
    </row>
    <row r="18" spans="1:108" x14ac:dyDescent="0.3">
      <c r="A18" s="39">
        <v>16</v>
      </c>
      <c r="B18" s="2">
        <v>0.27083333333333331</v>
      </c>
      <c r="C18" s="1" t="s">
        <v>3</v>
      </c>
      <c r="D18" s="39"/>
      <c r="E18" t="s">
        <v>611</v>
      </c>
      <c r="F18" t="s">
        <v>196</v>
      </c>
      <c r="G18" s="8"/>
      <c r="H18" s="64"/>
      <c r="J18">
        <f t="shared" si="8"/>
        <v>0</v>
      </c>
      <c r="K18" s="12"/>
      <c r="L18" s="90" t="s">
        <v>8</v>
      </c>
      <c r="M18" s="110" t="s">
        <v>547</v>
      </c>
      <c r="N18" s="67">
        <f t="shared" si="2"/>
        <v>0</v>
      </c>
      <c r="O18" s="67">
        <f t="shared" si="1"/>
        <v>3</v>
      </c>
      <c r="P18" s="12"/>
      <c r="Q18">
        <f t="shared" si="3"/>
        <v>3</v>
      </c>
      <c r="R18">
        <f t="shared" si="4"/>
        <v>1</v>
      </c>
      <c r="S18">
        <f t="shared" si="5"/>
        <v>1</v>
      </c>
      <c r="V18" t="s">
        <v>119</v>
      </c>
      <c r="W18" t="s">
        <v>385</v>
      </c>
      <c r="Y18" t="s">
        <v>547</v>
      </c>
      <c r="Z18" s="2">
        <v>0.25</v>
      </c>
      <c r="AA18" s="2">
        <v>0.29166666666666669</v>
      </c>
      <c r="AB18" s="2">
        <v>0.33333333333333331</v>
      </c>
      <c r="AC18" s="202">
        <f t="shared" si="6"/>
        <v>2.0833333333333353E-2</v>
      </c>
      <c r="AD18" s="2">
        <f t="shared" si="7"/>
        <v>2.0833333333333297E-2</v>
      </c>
      <c r="BL18" s="2"/>
      <c r="BM18" s="2"/>
      <c r="BN18" s="2"/>
    </row>
    <row r="19" spans="1:108" x14ac:dyDescent="0.3">
      <c r="A19" s="39">
        <v>17</v>
      </c>
      <c r="B19" s="2">
        <v>0.27083333333333331</v>
      </c>
      <c r="C19" s="47" t="s">
        <v>4</v>
      </c>
      <c r="D19" s="39"/>
      <c r="E19" t="s">
        <v>404</v>
      </c>
      <c r="F19" t="s">
        <v>104</v>
      </c>
      <c r="G19" s="8"/>
      <c r="H19" s="64"/>
      <c r="J19">
        <f t="shared" si="8"/>
        <v>0</v>
      </c>
      <c r="K19" s="12"/>
      <c r="L19" s="90" t="s">
        <v>8</v>
      </c>
      <c r="M19" s="110" t="s">
        <v>107</v>
      </c>
      <c r="N19" s="67">
        <f t="shared" si="2"/>
        <v>0</v>
      </c>
      <c r="O19" s="67">
        <f t="shared" si="1"/>
        <v>3</v>
      </c>
      <c r="P19" s="12"/>
      <c r="Q19">
        <f t="shared" si="3"/>
        <v>3</v>
      </c>
      <c r="R19">
        <f t="shared" si="4"/>
        <v>1</v>
      </c>
      <c r="S19">
        <f t="shared" si="5"/>
        <v>1</v>
      </c>
      <c r="V19" t="s">
        <v>404</v>
      </c>
      <c r="W19" t="s">
        <v>104</v>
      </c>
      <c r="Y19" t="s">
        <v>107</v>
      </c>
      <c r="Z19" s="2">
        <v>0.25</v>
      </c>
      <c r="AA19" s="2">
        <v>0.3125</v>
      </c>
      <c r="AB19" s="2">
        <v>0.375</v>
      </c>
      <c r="AC19" s="202">
        <f t="shared" si="6"/>
        <v>4.1666666666666671E-2</v>
      </c>
      <c r="AD19" s="2">
        <f t="shared" si="7"/>
        <v>4.1666666666666671E-2</v>
      </c>
      <c r="BO19" s="2"/>
      <c r="BP19" s="2"/>
      <c r="BQ19" s="2"/>
    </row>
    <row r="20" spans="1:108" x14ac:dyDescent="0.3">
      <c r="A20" s="40">
        <v>18</v>
      </c>
      <c r="B20" s="199">
        <v>0.27083333333333331</v>
      </c>
      <c r="C20" s="61" t="s">
        <v>5</v>
      </c>
      <c r="D20" s="40"/>
      <c r="E20" t="s">
        <v>392</v>
      </c>
      <c r="F20" t="s">
        <v>126</v>
      </c>
      <c r="G20" s="8"/>
      <c r="H20" s="64"/>
      <c r="J20">
        <f t="shared" si="8"/>
        <v>0</v>
      </c>
      <c r="K20" s="12"/>
      <c r="L20" s="90" t="s">
        <v>8</v>
      </c>
      <c r="M20" s="110" t="s">
        <v>124</v>
      </c>
      <c r="N20" s="67">
        <f t="shared" si="2"/>
        <v>0</v>
      </c>
      <c r="O20" s="67">
        <f t="shared" si="1"/>
        <v>3</v>
      </c>
      <c r="P20" s="12"/>
      <c r="Q20">
        <f t="shared" si="3"/>
        <v>3</v>
      </c>
      <c r="R20">
        <f t="shared" si="4"/>
        <v>1</v>
      </c>
      <c r="S20">
        <f t="shared" si="5"/>
        <v>1</v>
      </c>
      <c r="V20" t="s">
        <v>392</v>
      </c>
      <c r="W20" t="s">
        <v>126</v>
      </c>
      <c r="Y20" t="s">
        <v>124</v>
      </c>
      <c r="Z20" s="2">
        <v>0.25</v>
      </c>
      <c r="AA20" s="2">
        <v>0.3125</v>
      </c>
      <c r="AB20" s="2">
        <v>0.375</v>
      </c>
      <c r="AC20" s="202">
        <f t="shared" si="6"/>
        <v>4.1666666666666671E-2</v>
      </c>
      <c r="AD20" s="2">
        <f t="shared" si="7"/>
        <v>4.1666666666666671E-2</v>
      </c>
      <c r="BR20" s="2"/>
      <c r="BS20" s="2"/>
      <c r="BT20" s="2"/>
    </row>
    <row r="21" spans="1:108" x14ac:dyDescent="0.3">
      <c r="A21" s="46">
        <v>19</v>
      </c>
      <c r="B21" s="45">
        <v>0.29166666666666702</v>
      </c>
      <c r="C21" s="44" t="s">
        <v>0</v>
      </c>
      <c r="D21" s="46"/>
      <c r="E21" s="198" t="s">
        <v>181</v>
      </c>
      <c r="F21" s="198" t="s">
        <v>110</v>
      </c>
      <c r="G21" s="8"/>
      <c r="H21" s="64"/>
      <c r="I21" s="198"/>
      <c r="J21">
        <f t="shared" si="8"/>
        <v>0</v>
      </c>
      <c r="K21" s="12"/>
      <c r="L21" s="90" t="s">
        <v>9</v>
      </c>
      <c r="M21" s="123" t="s">
        <v>117</v>
      </c>
      <c r="N21" s="67">
        <f t="shared" si="2"/>
        <v>0</v>
      </c>
      <c r="O21" s="67">
        <f t="shared" si="1"/>
        <v>3</v>
      </c>
      <c r="P21" s="12"/>
      <c r="Q21">
        <f t="shared" si="3"/>
        <v>3</v>
      </c>
      <c r="R21">
        <f t="shared" si="4"/>
        <v>2</v>
      </c>
      <c r="S21">
        <f t="shared" si="5"/>
        <v>1</v>
      </c>
      <c r="V21" t="s">
        <v>181</v>
      </c>
      <c r="W21" t="s">
        <v>110</v>
      </c>
      <c r="Y21" t="s">
        <v>117</v>
      </c>
      <c r="Z21" s="2">
        <v>0.25</v>
      </c>
      <c r="AA21" s="2">
        <v>0.29166666666666669</v>
      </c>
      <c r="AB21" s="2">
        <v>0.33333333333333331</v>
      </c>
      <c r="AC21" s="202">
        <f t="shared" si="6"/>
        <v>2.0833333333333353E-2</v>
      </c>
      <c r="AD21" s="2">
        <f t="shared" si="7"/>
        <v>2.0833333333333297E-2</v>
      </c>
      <c r="BU21" s="2"/>
      <c r="BV21" s="2"/>
      <c r="BW21" s="2"/>
    </row>
    <row r="22" spans="1:108" x14ac:dyDescent="0.3">
      <c r="A22" s="46">
        <v>20</v>
      </c>
      <c r="B22" s="45">
        <v>0.29166666666666702</v>
      </c>
      <c r="C22" s="44" t="s">
        <v>1</v>
      </c>
      <c r="D22" s="46"/>
      <c r="E22" s="44" t="s">
        <v>117</v>
      </c>
      <c r="F22" s="44" t="s">
        <v>122</v>
      </c>
      <c r="G22" s="8"/>
      <c r="H22" s="64"/>
      <c r="I22" s="44"/>
      <c r="J22">
        <f t="shared" si="8"/>
        <v>0</v>
      </c>
      <c r="K22" s="12"/>
      <c r="L22" s="90" t="s">
        <v>9</v>
      </c>
      <c r="M22" s="123" t="s">
        <v>401</v>
      </c>
      <c r="N22" s="67">
        <f t="shared" si="2"/>
        <v>0</v>
      </c>
      <c r="O22" s="67">
        <f t="shared" si="1"/>
        <v>3</v>
      </c>
      <c r="P22" s="12"/>
      <c r="Q22">
        <f t="shared" si="3"/>
        <v>3</v>
      </c>
      <c r="R22">
        <f t="shared" si="4"/>
        <v>2</v>
      </c>
      <c r="S22">
        <f t="shared" si="5"/>
        <v>2</v>
      </c>
      <c r="V22" t="s">
        <v>117</v>
      </c>
      <c r="W22" t="s">
        <v>122</v>
      </c>
      <c r="Y22" t="s">
        <v>401</v>
      </c>
      <c r="Z22" s="2">
        <v>0.25</v>
      </c>
      <c r="AA22" s="2">
        <v>0.3125</v>
      </c>
      <c r="AB22" s="2">
        <v>0.39583333333333331</v>
      </c>
      <c r="AC22" s="202">
        <f t="shared" si="6"/>
        <v>4.1666666666666671E-2</v>
      </c>
      <c r="AD22" s="2">
        <f t="shared" si="7"/>
        <v>6.2499999999999986E-2</v>
      </c>
      <c r="BX22" s="2"/>
      <c r="BY22" s="2"/>
      <c r="BZ22" s="2"/>
    </row>
    <row r="23" spans="1:108" x14ac:dyDescent="0.3">
      <c r="A23" s="46">
        <v>21</v>
      </c>
      <c r="B23" s="45">
        <v>0.29166666666666702</v>
      </c>
      <c r="C23" s="44" t="s">
        <v>2</v>
      </c>
      <c r="D23" s="46"/>
      <c r="E23" s="44" t="s">
        <v>441</v>
      </c>
      <c r="F23" s="44" t="s">
        <v>127</v>
      </c>
      <c r="G23" s="8"/>
      <c r="H23" s="64"/>
      <c r="I23" s="44"/>
      <c r="J23">
        <f t="shared" si="8"/>
        <v>0</v>
      </c>
      <c r="K23" s="12"/>
      <c r="L23" s="90" t="s">
        <v>9</v>
      </c>
      <c r="M23" s="123" t="s">
        <v>596</v>
      </c>
      <c r="N23" s="67">
        <f t="shared" si="2"/>
        <v>0</v>
      </c>
      <c r="O23" s="67">
        <f t="shared" si="1"/>
        <v>3</v>
      </c>
      <c r="P23" s="12"/>
      <c r="Q23">
        <f t="shared" si="3"/>
        <v>3</v>
      </c>
      <c r="R23">
        <f t="shared" si="4"/>
        <v>2</v>
      </c>
      <c r="S23">
        <f t="shared" si="5"/>
        <v>1</v>
      </c>
      <c r="V23" t="s">
        <v>441</v>
      </c>
      <c r="W23" t="s">
        <v>127</v>
      </c>
      <c r="Y23" t="s">
        <v>596</v>
      </c>
      <c r="Z23" s="2">
        <v>0.25</v>
      </c>
      <c r="AA23" s="2">
        <v>0.3125</v>
      </c>
      <c r="AB23" s="2">
        <v>0.39583333333333331</v>
      </c>
      <c r="AC23" s="202">
        <f t="shared" si="6"/>
        <v>4.1666666666666671E-2</v>
      </c>
      <c r="AD23" s="2">
        <f t="shared" si="7"/>
        <v>6.2499999999999986E-2</v>
      </c>
      <c r="CA23" s="2"/>
      <c r="CB23" s="2"/>
      <c r="CC23" s="2"/>
    </row>
    <row r="24" spans="1:108" x14ac:dyDescent="0.3">
      <c r="A24" s="46">
        <v>22</v>
      </c>
      <c r="B24" s="45">
        <v>0.29166666666666702</v>
      </c>
      <c r="C24" s="44" t="s">
        <v>3</v>
      </c>
      <c r="D24" s="46"/>
      <c r="E24" s="44" t="s">
        <v>116</v>
      </c>
      <c r="F24" s="44" t="s">
        <v>547</v>
      </c>
      <c r="G24" s="8"/>
      <c r="H24" s="64"/>
      <c r="I24" s="44"/>
      <c r="J24">
        <f t="shared" si="8"/>
        <v>0</v>
      </c>
      <c r="K24" s="12"/>
      <c r="L24" s="90" t="s">
        <v>9</v>
      </c>
      <c r="M24" s="123" t="s">
        <v>404</v>
      </c>
      <c r="N24" s="67">
        <f t="shared" si="2"/>
        <v>0</v>
      </c>
      <c r="O24" s="67">
        <f t="shared" si="1"/>
        <v>3</v>
      </c>
      <c r="P24" s="12"/>
      <c r="Q24">
        <f t="shared" si="3"/>
        <v>3</v>
      </c>
      <c r="R24">
        <f t="shared" si="4"/>
        <v>2</v>
      </c>
      <c r="S24">
        <f t="shared" si="5"/>
        <v>1</v>
      </c>
      <c r="V24" t="s">
        <v>116</v>
      </c>
      <c r="W24" t="s">
        <v>547</v>
      </c>
      <c r="Y24" t="s">
        <v>404</v>
      </c>
      <c r="Z24" s="2">
        <v>0.27083333333333331</v>
      </c>
      <c r="AA24" s="2">
        <v>0.35416666666666669</v>
      </c>
      <c r="AB24" s="2">
        <v>0.39583333333333331</v>
      </c>
      <c r="AC24" s="202">
        <f t="shared" si="6"/>
        <v>6.2500000000000042E-2</v>
      </c>
      <c r="AD24" s="2">
        <f t="shared" si="7"/>
        <v>2.0833333333333297E-2</v>
      </c>
      <c r="CD24" s="2"/>
      <c r="CE24" s="2"/>
      <c r="CF24" s="2"/>
    </row>
    <row r="25" spans="1:108" x14ac:dyDescent="0.3">
      <c r="A25" s="46">
        <v>23</v>
      </c>
      <c r="B25" s="45">
        <v>0.29166666666666702</v>
      </c>
      <c r="C25" s="47" t="s">
        <v>4</v>
      </c>
      <c r="D25" s="46"/>
      <c r="E25" s="44" t="s">
        <v>548</v>
      </c>
      <c r="F25" s="44" t="s">
        <v>609</v>
      </c>
      <c r="G25" s="8"/>
      <c r="H25" s="64"/>
      <c r="I25" s="44"/>
      <c r="J25">
        <f t="shared" si="8"/>
        <v>0</v>
      </c>
      <c r="K25" s="12"/>
      <c r="L25" s="90" t="s">
        <v>9</v>
      </c>
      <c r="M25" s="123" t="s">
        <v>549</v>
      </c>
      <c r="N25" s="67">
        <f t="shared" si="2"/>
        <v>0</v>
      </c>
      <c r="O25" s="67">
        <f t="shared" si="1"/>
        <v>3</v>
      </c>
      <c r="P25" s="12"/>
      <c r="Q25">
        <f t="shared" si="3"/>
        <v>3</v>
      </c>
      <c r="R25">
        <f t="shared" si="4"/>
        <v>2</v>
      </c>
      <c r="S25">
        <f t="shared" si="5"/>
        <v>2</v>
      </c>
      <c r="V25" t="s">
        <v>548</v>
      </c>
      <c r="W25" t="s">
        <v>609</v>
      </c>
      <c r="Y25" t="s">
        <v>549</v>
      </c>
      <c r="Z25" s="2">
        <v>0.27083333333333331</v>
      </c>
      <c r="AA25" s="2">
        <v>0.35416666666666669</v>
      </c>
      <c r="AB25" s="2">
        <v>0.39583333333333331</v>
      </c>
      <c r="AC25" s="202">
        <f t="shared" si="6"/>
        <v>6.2500000000000042E-2</v>
      </c>
      <c r="AD25" s="2">
        <f t="shared" si="7"/>
        <v>2.0833333333333297E-2</v>
      </c>
      <c r="CG25" s="2"/>
      <c r="CH25" s="2"/>
      <c r="CI25" s="2"/>
    </row>
    <row r="26" spans="1:108" x14ac:dyDescent="0.3">
      <c r="A26" s="62">
        <v>24</v>
      </c>
      <c r="B26" s="200">
        <v>0.29166666666666702</v>
      </c>
      <c r="C26" s="61" t="s">
        <v>5</v>
      </c>
      <c r="D26" s="62"/>
      <c r="E26" s="60" t="s">
        <v>113</v>
      </c>
      <c r="F26" s="60" t="s">
        <v>112</v>
      </c>
      <c r="G26" s="8"/>
      <c r="H26" s="64"/>
      <c r="I26" s="60"/>
      <c r="J26">
        <f t="shared" si="8"/>
        <v>0</v>
      </c>
      <c r="K26" s="12"/>
      <c r="L26" s="90" t="s">
        <v>9</v>
      </c>
      <c r="M26" s="123" t="s">
        <v>119</v>
      </c>
      <c r="N26" s="67">
        <f t="shared" si="2"/>
        <v>0</v>
      </c>
      <c r="O26" s="67">
        <f t="shared" si="1"/>
        <v>3</v>
      </c>
      <c r="P26" s="12"/>
      <c r="Q26">
        <f t="shared" si="3"/>
        <v>3</v>
      </c>
      <c r="R26">
        <f t="shared" si="4"/>
        <v>2</v>
      </c>
      <c r="S26">
        <f t="shared" si="5"/>
        <v>2</v>
      </c>
      <c r="V26" t="s">
        <v>113</v>
      </c>
      <c r="W26" t="s">
        <v>112</v>
      </c>
      <c r="Y26" t="s">
        <v>119</v>
      </c>
      <c r="Z26" s="2">
        <v>0.27083333333333331</v>
      </c>
      <c r="AA26" s="2">
        <v>0.33333333333333331</v>
      </c>
      <c r="AB26" s="2">
        <v>0.41666666666666669</v>
      </c>
      <c r="AC26" s="202">
        <f t="shared" si="6"/>
        <v>4.1666666666666671E-2</v>
      </c>
      <c r="AD26" s="2">
        <f t="shared" si="7"/>
        <v>6.2500000000000042E-2</v>
      </c>
      <c r="CJ26" s="2"/>
      <c r="CK26" s="2"/>
      <c r="CL26" s="2"/>
    </row>
    <row r="27" spans="1:108" x14ac:dyDescent="0.3">
      <c r="A27" s="39">
        <v>25</v>
      </c>
      <c r="B27" s="2">
        <v>0.3125</v>
      </c>
      <c r="C27" s="1" t="s">
        <v>0</v>
      </c>
      <c r="D27" s="39"/>
      <c r="E27" t="s">
        <v>596</v>
      </c>
      <c r="F27" t="s">
        <v>391</v>
      </c>
      <c r="G27" s="8"/>
      <c r="H27" s="64"/>
      <c r="J27">
        <f t="shared" si="8"/>
        <v>0</v>
      </c>
      <c r="K27" s="12"/>
      <c r="L27" s="90" t="s">
        <v>9</v>
      </c>
      <c r="M27" s="123" t="s">
        <v>441</v>
      </c>
      <c r="N27" s="67">
        <f t="shared" si="2"/>
        <v>0</v>
      </c>
      <c r="O27" s="67">
        <f t="shared" si="1"/>
        <v>3</v>
      </c>
      <c r="P27" s="12"/>
      <c r="Q27">
        <f t="shared" si="3"/>
        <v>3</v>
      </c>
      <c r="R27">
        <f t="shared" si="4"/>
        <v>2</v>
      </c>
      <c r="S27">
        <f t="shared" si="5"/>
        <v>1</v>
      </c>
      <c r="V27" t="s">
        <v>401</v>
      </c>
      <c r="W27" t="s">
        <v>197</v>
      </c>
      <c r="Y27" t="s">
        <v>441</v>
      </c>
      <c r="Z27" s="2">
        <v>0.29166666666666669</v>
      </c>
      <c r="AA27" s="2">
        <v>0.33333333333333331</v>
      </c>
      <c r="AB27" s="2">
        <v>0.41666666666666669</v>
      </c>
      <c r="AC27" s="202">
        <f t="shared" si="6"/>
        <v>2.0833333333333297E-2</v>
      </c>
      <c r="AD27" s="2">
        <f t="shared" si="7"/>
        <v>6.2500000000000042E-2</v>
      </c>
      <c r="CM27" s="2"/>
      <c r="CN27" s="2"/>
      <c r="CO27" s="2"/>
    </row>
    <row r="28" spans="1:108" x14ac:dyDescent="0.3">
      <c r="A28" s="39">
        <v>26</v>
      </c>
      <c r="B28" s="2">
        <v>0.3125</v>
      </c>
      <c r="C28" s="1" t="s">
        <v>1</v>
      </c>
      <c r="D28" s="39"/>
      <c r="E28" t="s">
        <v>401</v>
      </c>
      <c r="F28" t="s">
        <v>197</v>
      </c>
      <c r="G28" s="8"/>
      <c r="H28" s="64"/>
      <c r="J28">
        <f t="shared" si="8"/>
        <v>0</v>
      </c>
      <c r="K28" s="12"/>
      <c r="L28" s="90" t="s">
        <v>9</v>
      </c>
      <c r="M28" s="123" t="s">
        <v>113</v>
      </c>
      <c r="N28" s="67">
        <f t="shared" si="2"/>
        <v>0</v>
      </c>
      <c r="O28" s="67">
        <f t="shared" si="1"/>
        <v>3</v>
      </c>
      <c r="P28" s="12"/>
      <c r="Q28">
        <f t="shared" si="3"/>
        <v>3</v>
      </c>
      <c r="R28">
        <f t="shared" si="4"/>
        <v>2</v>
      </c>
      <c r="S28">
        <f t="shared" si="5"/>
        <v>1</v>
      </c>
      <c r="V28" t="s">
        <v>106</v>
      </c>
      <c r="W28" t="s">
        <v>546</v>
      </c>
      <c r="Y28" t="s">
        <v>113</v>
      </c>
      <c r="Z28" s="2">
        <v>0.29166666666666669</v>
      </c>
      <c r="AA28" s="2">
        <v>0.375</v>
      </c>
      <c r="AB28" s="2">
        <v>0.41666666666666669</v>
      </c>
      <c r="AC28" s="202">
        <f t="shared" si="6"/>
        <v>6.2499999999999986E-2</v>
      </c>
      <c r="AD28" s="2">
        <f t="shared" si="7"/>
        <v>2.0833333333333353E-2</v>
      </c>
      <c r="CP28" s="2"/>
      <c r="CQ28" s="2"/>
      <c r="CR28" s="2"/>
    </row>
    <row r="29" spans="1:108" x14ac:dyDescent="0.3">
      <c r="A29" s="39">
        <v>27</v>
      </c>
      <c r="B29" s="2">
        <v>0.3125</v>
      </c>
      <c r="C29" s="1" t="s">
        <v>2</v>
      </c>
      <c r="D29" s="39"/>
      <c r="E29" t="s">
        <v>106</v>
      </c>
      <c r="F29" t="s">
        <v>546</v>
      </c>
      <c r="G29" s="8"/>
      <c r="H29" s="64"/>
      <c r="J29">
        <f t="shared" si="8"/>
        <v>0</v>
      </c>
      <c r="K29" s="12"/>
      <c r="L29" s="90" t="s">
        <v>9</v>
      </c>
      <c r="M29" s="123" t="s">
        <v>548</v>
      </c>
      <c r="N29" s="67">
        <f t="shared" si="2"/>
        <v>0</v>
      </c>
      <c r="O29" s="67">
        <f t="shared" si="1"/>
        <v>3</v>
      </c>
      <c r="P29" s="12"/>
      <c r="Q29">
        <f t="shared" si="3"/>
        <v>3</v>
      </c>
      <c r="R29">
        <f t="shared" si="4"/>
        <v>2</v>
      </c>
      <c r="S29">
        <f t="shared" si="5"/>
        <v>1</v>
      </c>
      <c r="V29" t="s">
        <v>551</v>
      </c>
      <c r="W29" t="s">
        <v>120</v>
      </c>
      <c r="Y29" t="s">
        <v>548</v>
      </c>
      <c r="Z29" s="2">
        <v>0.29166666666666669</v>
      </c>
      <c r="AA29" s="2">
        <v>0.375</v>
      </c>
      <c r="AB29" s="2">
        <v>0.41666666666666669</v>
      </c>
      <c r="AC29" s="202">
        <f t="shared" si="6"/>
        <v>6.2499999999999986E-2</v>
      </c>
      <c r="AD29" s="2">
        <f t="shared" si="7"/>
        <v>2.0833333333333353E-2</v>
      </c>
      <c r="CS29" s="2"/>
      <c r="CT29" s="2"/>
      <c r="CU29" s="2"/>
    </row>
    <row r="30" spans="1:108" x14ac:dyDescent="0.3">
      <c r="A30" s="39">
        <v>28</v>
      </c>
      <c r="B30" s="2">
        <v>0.3125</v>
      </c>
      <c r="C30" s="1" t="s">
        <v>3</v>
      </c>
      <c r="D30" s="39"/>
      <c r="E30" t="s">
        <v>551</v>
      </c>
      <c r="F30" t="s">
        <v>120</v>
      </c>
      <c r="G30" s="8"/>
      <c r="H30" s="64"/>
      <c r="J30">
        <f t="shared" si="8"/>
        <v>0</v>
      </c>
      <c r="K30" s="12"/>
      <c r="L30" s="90" t="s">
        <v>10</v>
      </c>
      <c r="M30" s="111" t="s">
        <v>181</v>
      </c>
      <c r="N30" s="67">
        <f t="shared" si="2"/>
        <v>0</v>
      </c>
      <c r="O30" s="67">
        <f t="shared" si="1"/>
        <v>3</v>
      </c>
      <c r="P30" s="12"/>
      <c r="Q30">
        <f t="shared" si="3"/>
        <v>3</v>
      </c>
      <c r="R30">
        <f t="shared" si="4"/>
        <v>1</v>
      </c>
      <c r="S30">
        <f t="shared" si="5"/>
        <v>1</v>
      </c>
      <c r="V30" t="s">
        <v>596</v>
      </c>
      <c r="W30" t="s">
        <v>391</v>
      </c>
      <c r="Y30" t="s">
        <v>181</v>
      </c>
      <c r="Z30" s="2">
        <v>0.25</v>
      </c>
      <c r="AA30" s="2">
        <v>0.29166666666666669</v>
      </c>
      <c r="AB30" s="2">
        <v>0.35416666666666669</v>
      </c>
      <c r="AC30" s="202">
        <f t="shared" si="6"/>
        <v>2.0833333333333353E-2</v>
      </c>
      <c r="AD30" s="2">
        <f t="shared" si="7"/>
        <v>4.1666666666666671E-2</v>
      </c>
      <c r="CV30" s="2"/>
      <c r="CW30" s="2"/>
      <c r="CX30" s="2"/>
    </row>
    <row r="31" spans="1:108" x14ac:dyDescent="0.3">
      <c r="A31" s="39">
        <v>29</v>
      </c>
      <c r="B31" s="2">
        <v>0.3125</v>
      </c>
      <c r="C31" s="47" t="s">
        <v>4</v>
      </c>
      <c r="D31" s="39"/>
      <c r="E31" t="s">
        <v>111</v>
      </c>
      <c r="F31" t="s">
        <v>107</v>
      </c>
      <c r="G31" s="8"/>
      <c r="H31" s="64"/>
      <c r="J31">
        <f t="shared" si="8"/>
        <v>0</v>
      </c>
      <c r="K31" s="12"/>
      <c r="L31" s="90" t="s">
        <v>10</v>
      </c>
      <c r="M31" s="111" t="s">
        <v>106</v>
      </c>
      <c r="N31" s="67">
        <f t="shared" si="2"/>
        <v>0</v>
      </c>
      <c r="O31" s="67">
        <f t="shared" si="1"/>
        <v>3</v>
      </c>
      <c r="P31" s="12"/>
      <c r="Q31">
        <f t="shared" si="3"/>
        <v>3</v>
      </c>
      <c r="R31">
        <f t="shared" si="4"/>
        <v>1</v>
      </c>
      <c r="S31">
        <f t="shared" si="5"/>
        <v>1</v>
      </c>
      <c r="V31" t="s">
        <v>111</v>
      </c>
      <c r="W31" t="s">
        <v>107</v>
      </c>
      <c r="Y31" t="s">
        <v>106</v>
      </c>
      <c r="Z31" s="2">
        <v>0.25</v>
      </c>
      <c r="AA31" s="2">
        <v>0.3125</v>
      </c>
      <c r="AB31" s="2">
        <v>0.35416666666666669</v>
      </c>
      <c r="AC31" s="202">
        <f t="shared" si="6"/>
        <v>4.1666666666666671E-2</v>
      </c>
      <c r="AD31" s="2">
        <f t="shared" si="7"/>
        <v>2.0833333333333353E-2</v>
      </c>
      <c r="CY31" s="2"/>
      <c r="CZ31" s="2"/>
      <c r="DA31" s="2"/>
    </row>
    <row r="32" spans="1:108" x14ac:dyDescent="0.3">
      <c r="A32" s="40">
        <v>30</v>
      </c>
      <c r="B32" s="199">
        <v>0.3125</v>
      </c>
      <c r="C32" s="61" t="s">
        <v>5</v>
      </c>
      <c r="D32" s="40"/>
      <c r="E32" t="s">
        <v>550</v>
      </c>
      <c r="F32" t="s">
        <v>124</v>
      </c>
      <c r="G32" s="8"/>
      <c r="H32" s="64"/>
      <c r="I32" s="37"/>
      <c r="J32">
        <f t="shared" si="8"/>
        <v>0</v>
      </c>
      <c r="K32" s="12"/>
      <c r="L32" s="90" t="s">
        <v>10</v>
      </c>
      <c r="M32" s="111" t="s">
        <v>551</v>
      </c>
      <c r="N32" s="67">
        <f t="shared" si="2"/>
        <v>0</v>
      </c>
      <c r="O32" s="67">
        <f t="shared" si="1"/>
        <v>3</v>
      </c>
      <c r="P32" s="12"/>
      <c r="Q32">
        <f t="shared" si="3"/>
        <v>3</v>
      </c>
      <c r="R32">
        <f t="shared" si="4"/>
        <v>1</v>
      </c>
      <c r="S32">
        <f t="shared" si="5"/>
        <v>0</v>
      </c>
      <c r="V32" t="s">
        <v>550</v>
      </c>
      <c r="W32" t="s">
        <v>124</v>
      </c>
      <c r="Y32" t="s">
        <v>551</v>
      </c>
      <c r="Z32" s="2">
        <v>0.25</v>
      </c>
      <c r="AA32" s="2">
        <v>0.3125</v>
      </c>
      <c r="AB32" s="2">
        <v>0.35416666666666669</v>
      </c>
      <c r="AC32" s="202">
        <f t="shared" si="6"/>
        <v>4.1666666666666671E-2</v>
      </c>
      <c r="AD32" s="2">
        <f t="shared" si="7"/>
        <v>2.0833333333333353E-2</v>
      </c>
      <c r="DB32" s="2"/>
      <c r="DC32" s="2"/>
      <c r="DD32" s="2"/>
    </row>
    <row r="33" spans="1:126" x14ac:dyDescent="0.3">
      <c r="A33" s="46">
        <v>31</v>
      </c>
      <c r="B33" s="45">
        <v>0.33333333333333298</v>
      </c>
      <c r="C33" s="44" t="s">
        <v>0</v>
      </c>
      <c r="D33" s="46"/>
      <c r="E33" s="198" t="s">
        <v>104</v>
      </c>
      <c r="F33" s="198" t="s">
        <v>392</v>
      </c>
      <c r="G33" s="8"/>
      <c r="H33" s="64"/>
      <c r="I33" s="44"/>
      <c r="J33">
        <f t="shared" si="8"/>
        <v>0</v>
      </c>
      <c r="K33" s="12"/>
      <c r="L33" s="90" t="s">
        <v>10</v>
      </c>
      <c r="M33" s="111" t="s">
        <v>392</v>
      </c>
      <c r="N33" s="67">
        <f t="shared" si="2"/>
        <v>0</v>
      </c>
      <c r="O33" s="67">
        <f t="shared" si="1"/>
        <v>3</v>
      </c>
      <c r="P33" s="12"/>
      <c r="Q33">
        <f t="shared" si="3"/>
        <v>3</v>
      </c>
      <c r="R33">
        <f t="shared" si="4"/>
        <v>1</v>
      </c>
      <c r="S33">
        <f t="shared" si="5"/>
        <v>1</v>
      </c>
      <c r="V33" t="s">
        <v>547</v>
      </c>
      <c r="W33" t="s">
        <v>441</v>
      </c>
      <c r="Y33" t="s">
        <v>392</v>
      </c>
      <c r="Z33" s="2">
        <v>0.27083333333333331</v>
      </c>
      <c r="AA33" s="2">
        <v>0.33333333333333331</v>
      </c>
      <c r="AB33" s="2">
        <v>0.39583333333333331</v>
      </c>
      <c r="AC33" s="202">
        <f t="shared" si="6"/>
        <v>4.1666666666666671E-2</v>
      </c>
      <c r="AD33" s="2">
        <f t="shared" si="7"/>
        <v>4.1666666666666671E-2</v>
      </c>
      <c r="DE33" s="2"/>
      <c r="DF33" s="2"/>
      <c r="DG33" s="2"/>
    </row>
    <row r="34" spans="1:126" x14ac:dyDescent="0.3">
      <c r="A34" s="46">
        <v>32</v>
      </c>
      <c r="B34" s="45">
        <v>0.33333333333333298</v>
      </c>
      <c r="C34" s="44" t="s">
        <v>1</v>
      </c>
      <c r="D34" s="46"/>
      <c r="E34" s="44" t="s">
        <v>196</v>
      </c>
      <c r="F34" s="44" t="s">
        <v>119</v>
      </c>
      <c r="G34" s="8"/>
      <c r="H34" s="64"/>
      <c r="I34" s="44"/>
      <c r="J34">
        <f t="shared" si="8"/>
        <v>0</v>
      </c>
      <c r="K34" s="12"/>
      <c r="L34" s="90" t="s">
        <v>10</v>
      </c>
      <c r="M34" s="111" t="s">
        <v>610</v>
      </c>
      <c r="N34" s="67">
        <f t="shared" si="2"/>
        <v>0</v>
      </c>
      <c r="O34" s="67">
        <f t="shared" si="1"/>
        <v>3</v>
      </c>
      <c r="P34" s="12"/>
      <c r="Q34">
        <f t="shared" si="3"/>
        <v>3</v>
      </c>
      <c r="R34">
        <f t="shared" si="4"/>
        <v>1</v>
      </c>
      <c r="S34">
        <f t="shared" si="5"/>
        <v>1</v>
      </c>
      <c r="V34" t="s">
        <v>196</v>
      </c>
      <c r="W34" t="s">
        <v>119</v>
      </c>
      <c r="Y34" t="s">
        <v>610</v>
      </c>
      <c r="Z34" s="2">
        <v>0.27083333333333331</v>
      </c>
      <c r="AA34" s="2">
        <v>0.33333333333333331</v>
      </c>
      <c r="AB34" s="2">
        <v>0.39583333333333331</v>
      </c>
      <c r="AC34" s="202">
        <f t="shared" si="6"/>
        <v>4.1666666666666671E-2</v>
      </c>
      <c r="AD34" s="2">
        <f t="shared" si="7"/>
        <v>4.1666666666666671E-2</v>
      </c>
      <c r="DH34" s="2"/>
      <c r="DI34" s="2"/>
      <c r="DJ34" s="2"/>
    </row>
    <row r="35" spans="1:126" x14ac:dyDescent="0.3">
      <c r="A35" s="46">
        <v>33</v>
      </c>
      <c r="B35" s="45">
        <v>0.33333333333333298</v>
      </c>
      <c r="C35" s="44" t="s">
        <v>2</v>
      </c>
      <c r="D35" s="46"/>
      <c r="E35" s="44" t="s">
        <v>547</v>
      </c>
      <c r="F35" s="44" t="s">
        <v>441</v>
      </c>
      <c r="G35" s="8"/>
      <c r="H35" s="64"/>
      <c r="I35" s="44"/>
      <c r="J35">
        <f t="shared" si="8"/>
        <v>0</v>
      </c>
      <c r="K35" s="12"/>
      <c r="L35" s="90" t="s">
        <v>10</v>
      </c>
      <c r="M35" s="111" t="s">
        <v>611</v>
      </c>
      <c r="N35" s="67">
        <f t="shared" si="2"/>
        <v>0</v>
      </c>
      <c r="O35" s="67">
        <f t="shared" si="1"/>
        <v>3</v>
      </c>
      <c r="P35" s="12"/>
      <c r="Q35">
        <f t="shared" si="3"/>
        <v>3</v>
      </c>
      <c r="R35">
        <f t="shared" si="4"/>
        <v>1</v>
      </c>
      <c r="S35">
        <f t="shared" si="5"/>
        <v>0</v>
      </c>
      <c r="V35" t="s">
        <v>110</v>
      </c>
      <c r="W35" t="s">
        <v>117</v>
      </c>
      <c r="Y35" t="s">
        <v>611</v>
      </c>
      <c r="Z35" s="2">
        <v>0.27083333333333331</v>
      </c>
      <c r="AA35" s="2">
        <v>0.33333333333333331</v>
      </c>
      <c r="AB35" s="2">
        <v>0.41666666666666669</v>
      </c>
      <c r="AC35" s="202">
        <f t="shared" si="6"/>
        <v>4.1666666666666671E-2</v>
      </c>
      <c r="AD35" s="2">
        <f t="shared" si="7"/>
        <v>6.2500000000000042E-2</v>
      </c>
      <c r="DK35" s="2"/>
      <c r="DL35" s="2"/>
      <c r="DM35" s="2"/>
    </row>
    <row r="36" spans="1:126" x14ac:dyDescent="0.3">
      <c r="A36" s="46">
        <v>34</v>
      </c>
      <c r="B36" s="45">
        <v>0.33333333333333298</v>
      </c>
      <c r="C36" s="44" t="s">
        <v>3</v>
      </c>
      <c r="D36" s="46"/>
      <c r="E36" s="44" t="s">
        <v>110</v>
      </c>
      <c r="F36" s="44" t="s">
        <v>117</v>
      </c>
      <c r="G36" s="8"/>
      <c r="H36" s="64"/>
      <c r="I36" s="44"/>
      <c r="J36">
        <f t="shared" si="8"/>
        <v>0</v>
      </c>
      <c r="K36" s="12"/>
      <c r="L36" s="90" t="s">
        <v>10</v>
      </c>
      <c r="M36" s="111" t="s">
        <v>116</v>
      </c>
      <c r="N36" s="67">
        <f t="shared" si="2"/>
        <v>0</v>
      </c>
      <c r="O36" s="67">
        <f t="shared" si="1"/>
        <v>3</v>
      </c>
      <c r="P36" s="12"/>
      <c r="Q36">
        <f t="shared" si="3"/>
        <v>3</v>
      </c>
      <c r="R36">
        <f t="shared" si="4"/>
        <v>1</v>
      </c>
      <c r="S36">
        <f t="shared" si="5"/>
        <v>1</v>
      </c>
      <c r="V36" t="s">
        <v>104</v>
      </c>
      <c r="W36" t="s">
        <v>392</v>
      </c>
      <c r="Y36" t="s">
        <v>116</v>
      </c>
      <c r="Z36" s="2">
        <v>0.29166666666666669</v>
      </c>
      <c r="AA36" s="2">
        <v>0.35416666666666669</v>
      </c>
      <c r="AB36" s="2">
        <v>0.41666666666666669</v>
      </c>
      <c r="AC36" s="202">
        <f t="shared" si="6"/>
        <v>4.1666666666666671E-2</v>
      </c>
      <c r="AD36" s="2">
        <f t="shared" si="7"/>
        <v>4.1666666666666671E-2</v>
      </c>
      <c r="DN36" s="2"/>
      <c r="DO36" s="2"/>
      <c r="DP36" s="2"/>
    </row>
    <row r="37" spans="1:126" x14ac:dyDescent="0.3">
      <c r="A37" s="46">
        <v>35</v>
      </c>
      <c r="B37" s="45">
        <v>0.33333333333333298</v>
      </c>
      <c r="C37" s="47" t="s">
        <v>4</v>
      </c>
      <c r="D37" s="46"/>
      <c r="E37" s="44" t="s">
        <v>114</v>
      </c>
      <c r="F37" s="44" t="s">
        <v>610</v>
      </c>
      <c r="G37" s="8"/>
      <c r="H37" s="64"/>
      <c r="I37" s="44"/>
      <c r="J37">
        <f t="shared" si="8"/>
        <v>0</v>
      </c>
      <c r="K37" s="12"/>
      <c r="L37" s="90" t="s">
        <v>10</v>
      </c>
      <c r="M37" s="111" t="s">
        <v>111</v>
      </c>
      <c r="N37" s="67">
        <f t="shared" si="2"/>
        <v>0</v>
      </c>
      <c r="O37" s="67">
        <f t="shared" si="1"/>
        <v>3</v>
      </c>
      <c r="P37" s="12"/>
      <c r="Q37">
        <f t="shared" si="3"/>
        <v>3</v>
      </c>
      <c r="R37">
        <f t="shared" si="4"/>
        <v>1</v>
      </c>
      <c r="S37">
        <f t="shared" si="5"/>
        <v>1</v>
      </c>
      <c r="V37" t="s">
        <v>114</v>
      </c>
      <c r="W37" t="s">
        <v>610</v>
      </c>
      <c r="Y37" t="s">
        <v>111</v>
      </c>
      <c r="Z37" s="2">
        <v>0.3125</v>
      </c>
      <c r="AA37" s="2">
        <v>0.375</v>
      </c>
      <c r="AB37" s="2">
        <v>0.41666666666666669</v>
      </c>
      <c r="AC37" s="202">
        <f t="shared" si="6"/>
        <v>4.1666666666666671E-2</v>
      </c>
      <c r="AD37" s="2">
        <f t="shared" si="7"/>
        <v>2.0833333333333353E-2</v>
      </c>
      <c r="DQ37" s="2"/>
      <c r="DR37" s="2"/>
      <c r="DS37" s="2"/>
    </row>
    <row r="38" spans="1:126" x14ac:dyDescent="0.3">
      <c r="A38" s="62">
        <v>36</v>
      </c>
      <c r="B38" s="200">
        <v>0.33333333333333298</v>
      </c>
      <c r="C38" s="61" t="s">
        <v>5</v>
      </c>
      <c r="D38" s="62"/>
      <c r="E38" s="60" t="s">
        <v>385</v>
      </c>
      <c r="F38" s="60" t="s">
        <v>611</v>
      </c>
      <c r="G38" s="8"/>
      <c r="H38" s="64"/>
      <c r="I38" s="60"/>
      <c r="J38">
        <f t="shared" si="8"/>
        <v>0</v>
      </c>
      <c r="K38" s="12"/>
      <c r="L38" s="90" t="s">
        <v>10</v>
      </c>
      <c r="M38" s="111" t="s">
        <v>550</v>
      </c>
      <c r="N38" s="67">
        <f t="shared" si="2"/>
        <v>0</v>
      </c>
      <c r="O38" s="67">
        <f t="shared" si="1"/>
        <v>3</v>
      </c>
      <c r="P38" s="12"/>
      <c r="Q38">
        <f t="shared" si="3"/>
        <v>3</v>
      </c>
      <c r="R38">
        <f t="shared" si="4"/>
        <v>1</v>
      </c>
      <c r="S38">
        <f t="shared" si="5"/>
        <v>1</v>
      </c>
      <c r="V38" t="s">
        <v>385</v>
      </c>
      <c r="W38" t="s">
        <v>611</v>
      </c>
      <c r="Y38" t="s">
        <v>550</v>
      </c>
      <c r="Z38" s="2">
        <v>0.3125</v>
      </c>
      <c r="AA38" s="2">
        <v>0.375</v>
      </c>
      <c r="AB38" s="2">
        <v>0.41666666666666669</v>
      </c>
      <c r="AC38" s="202">
        <f t="shared" si="6"/>
        <v>4.1666666666666671E-2</v>
      </c>
      <c r="AD38" s="2">
        <f t="shared" si="7"/>
        <v>2.0833333333333353E-2</v>
      </c>
      <c r="DT38" s="2"/>
      <c r="DU38" s="2"/>
      <c r="DV38" s="2"/>
    </row>
    <row r="39" spans="1:126" x14ac:dyDescent="0.3">
      <c r="A39" s="39">
        <v>37</v>
      </c>
      <c r="B39" s="2">
        <v>0.35416666666666702</v>
      </c>
      <c r="C39" s="1" t="s">
        <v>0</v>
      </c>
      <c r="D39" s="39"/>
      <c r="E39" t="s">
        <v>126</v>
      </c>
      <c r="F39" t="s">
        <v>404</v>
      </c>
      <c r="G39" s="8"/>
      <c r="H39" s="64"/>
      <c r="J39">
        <f t="shared" si="8"/>
        <v>0</v>
      </c>
      <c r="V39" t="s">
        <v>391</v>
      </c>
      <c r="W39" t="s">
        <v>551</v>
      </c>
    </row>
    <row r="40" spans="1:126" x14ac:dyDescent="0.3">
      <c r="A40" s="39">
        <v>38</v>
      </c>
      <c r="B40" s="2">
        <v>0.35416666666666702</v>
      </c>
      <c r="C40" s="1" t="s">
        <v>1</v>
      </c>
      <c r="D40" s="39"/>
      <c r="E40" t="s">
        <v>197</v>
      </c>
      <c r="F40" t="s">
        <v>106</v>
      </c>
      <c r="G40" s="8"/>
      <c r="H40" s="64"/>
      <c r="J40">
        <f t="shared" si="8"/>
        <v>0</v>
      </c>
      <c r="V40" t="s">
        <v>126</v>
      </c>
      <c r="W40" t="s">
        <v>404</v>
      </c>
    </row>
    <row r="41" spans="1:126" x14ac:dyDescent="0.3">
      <c r="A41" s="39">
        <v>39</v>
      </c>
      <c r="B41" s="2">
        <v>0.35416666666666702</v>
      </c>
      <c r="C41" s="1" t="s">
        <v>2</v>
      </c>
      <c r="D41" s="39"/>
      <c r="E41" t="s">
        <v>391</v>
      </c>
      <c r="F41" t="s">
        <v>551</v>
      </c>
      <c r="G41" s="8"/>
      <c r="H41" s="64"/>
      <c r="J41">
        <f t="shared" si="8"/>
        <v>0</v>
      </c>
      <c r="V41" t="s">
        <v>197</v>
      </c>
      <c r="W41" t="s">
        <v>106</v>
      </c>
    </row>
    <row r="42" spans="1:126" x14ac:dyDescent="0.3">
      <c r="A42" s="39">
        <v>40</v>
      </c>
      <c r="B42" s="2">
        <v>0.35416666666666702</v>
      </c>
      <c r="C42" s="1" t="s">
        <v>3</v>
      </c>
      <c r="D42" s="39"/>
      <c r="E42" t="s">
        <v>122</v>
      </c>
      <c r="F42" t="s">
        <v>181</v>
      </c>
      <c r="G42" s="8"/>
      <c r="H42" s="64"/>
      <c r="J42">
        <f t="shared" si="8"/>
        <v>0</v>
      </c>
      <c r="V42" t="s">
        <v>122</v>
      </c>
      <c r="W42" t="s">
        <v>181</v>
      </c>
    </row>
    <row r="43" spans="1:126" x14ac:dyDescent="0.3">
      <c r="A43" s="39">
        <v>41</v>
      </c>
      <c r="B43" s="2">
        <v>0.35416666666666702</v>
      </c>
      <c r="C43" s="47" t="s">
        <v>4</v>
      </c>
      <c r="D43" s="39"/>
      <c r="E43" t="s">
        <v>127</v>
      </c>
      <c r="F43" t="s">
        <v>116</v>
      </c>
      <c r="G43" s="8"/>
      <c r="H43" s="64"/>
      <c r="J43">
        <f t="shared" si="8"/>
        <v>0</v>
      </c>
      <c r="V43" t="s">
        <v>127</v>
      </c>
      <c r="W43" t="s">
        <v>116</v>
      </c>
    </row>
    <row r="44" spans="1:126" x14ac:dyDescent="0.3">
      <c r="A44" s="40">
        <v>42</v>
      </c>
      <c r="B44" s="199">
        <v>0.35416666666666702</v>
      </c>
      <c r="C44" s="61" t="s">
        <v>5</v>
      </c>
      <c r="D44" s="40"/>
      <c r="E44" t="s">
        <v>388</v>
      </c>
      <c r="F44" t="s">
        <v>549</v>
      </c>
      <c r="G44" s="8"/>
      <c r="H44" s="64"/>
      <c r="I44" s="37"/>
      <c r="J44">
        <f t="shared" si="8"/>
        <v>0</v>
      </c>
      <c r="V44" t="s">
        <v>388</v>
      </c>
      <c r="W44" t="s">
        <v>549</v>
      </c>
    </row>
    <row r="45" spans="1:126" x14ac:dyDescent="0.3">
      <c r="A45" s="46">
        <v>43</v>
      </c>
      <c r="B45" s="45">
        <v>0.375</v>
      </c>
      <c r="C45" s="44" t="s">
        <v>0</v>
      </c>
      <c r="D45" s="46"/>
      <c r="E45" s="198" t="s">
        <v>124</v>
      </c>
      <c r="F45" s="198" t="s">
        <v>548</v>
      </c>
      <c r="G45" s="8"/>
      <c r="H45" s="64"/>
      <c r="I45" s="44"/>
      <c r="J45">
        <f t="shared" si="8"/>
        <v>0</v>
      </c>
      <c r="V45" t="s">
        <v>609</v>
      </c>
      <c r="W45" t="s">
        <v>550</v>
      </c>
    </row>
    <row r="46" spans="1:126" x14ac:dyDescent="0.3">
      <c r="A46" s="46">
        <v>44</v>
      </c>
      <c r="B46" s="45">
        <v>0.375</v>
      </c>
      <c r="C46" s="44" t="s">
        <v>1</v>
      </c>
      <c r="D46" s="46"/>
      <c r="E46" s="44" t="s">
        <v>609</v>
      </c>
      <c r="F46" s="44" t="s">
        <v>550</v>
      </c>
      <c r="G46" s="8"/>
      <c r="H46" s="64"/>
      <c r="I46" s="44"/>
      <c r="J46">
        <f t="shared" si="8"/>
        <v>0</v>
      </c>
      <c r="V46" t="s">
        <v>124</v>
      </c>
      <c r="W46" t="s">
        <v>548</v>
      </c>
    </row>
    <row r="47" spans="1:126" x14ac:dyDescent="0.3">
      <c r="A47" s="46">
        <v>45</v>
      </c>
      <c r="B47" s="45">
        <v>0.375</v>
      </c>
      <c r="C47" s="44" t="s">
        <v>2</v>
      </c>
      <c r="D47" s="46"/>
      <c r="E47" s="44" t="s">
        <v>107</v>
      </c>
      <c r="F47" s="44" t="s">
        <v>113</v>
      </c>
      <c r="G47" s="8"/>
      <c r="H47" s="64"/>
      <c r="I47" s="44"/>
      <c r="J47">
        <f t="shared" si="8"/>
        <v>0</v>
      </c>
      <c r="V47" t="s">
        <v>107</v>
      </c>
      <c r="W47" t="s">
        <v>113</v>
      </c>
    </row>
    <row r="48" spans="1:126" x14ac:dyDescent="0.3">
      <c r="A48" s="62">
        <v>46</v>
      </c>
      <c r="B48" s="200">
        <v>0.375</v>
      </c>
      <c r="C48" s="60" t="s">
        <v>3</v>
      </c>
      <c r="D48" s="62"/>
      <c r="E48" s="60" t="s">
        <v>112</v>
      </c>
      <c r="F48" s="60" t="s">
        <v>111</v>
      </c>
      <c r="G48" s="8"/>
      <c r="H48" s="64"/>
      <c r="I48" s="60"/>
      <c r="J48">
        <f t="shared" si="8"/>
        <v>0</v>
      </c>
      <c r="V48" t="s">
        <v>112</v>
      </c>
      <c r="W48" t="s">
        <v>111</v>
      </c>
    </row>
    <row r="49" spans="1:23" x14ac:dyDescent="0.3">
      <c r="A49" s="39">
        <v>47</v>
      </c>
      <c r="B49" s="2">
        <v>0.39583333333333298</v>
      </c>
      <c r="C49" s="1" t="s">
        <v>0</v>
      </c>
      <c r="D49" s="39"/>
      <c r="E49" t="s">
        <v>549</v>
      </c>
      <c r="F49" t="s">
        <v>610</v>
      </c>
      <c r="G49" s="8"/>
      <c r="H49" s="64"/>
      <c r="J49">
        <f t="shared" si="8"/>
        <v>0</v>
      </c>
      <c r="V49" t="s">
        <v>120</v>
      </c>
      <c r="W49" t="s">
        <v>596</v>
      </c>
    </row>
    <row r="50" spans="1:23" x14ac:dyDescent="0.3">
      <c r="A50" s="39">
        <v>48</v>
      </c>
      <c r="B50" s="2">
        <v>0.39583333333333298</v>
      </c>
      <c r="C50" s="1" t="s">
        <v>1</v>
      </c>
      <c r="D50" s="39"/>
      <c r="E50" t="s">
        <v>546</v>
      </c>
      <c r="F50" t="s">
        <v>401</v>
      </c>
      <c r="G50" s="8"/>
      <c r="H50" s="64"/>
      <c r="J50">
        <f t="shared" si="8"/>
        <v>0</v>
      </c>
      <c r="V50" t="s">
        <v>404</v>
      </c>
      <c r="W50" t="s">
        <v>392</v>
      </c>
    </row>
    <row r="51" spans="1:23" x14ac:dyDescent="0.3">
      <c r="A51" s="39">
        <v>49</v>
      </c>
      <c r="B51" s="2">
        <v>0.39583333333333298</v>
      </c>
      <c r="C51" s="1" t="s">
        <v>2</v>
      </c>
      <c r="D51" s="39"/>
      <c r="E51" t="s">
        <v>120</v>
      </c>
      <c r="F51" t="s">
        <v>596</v>
      </c>
      <c r="G51" s="8"/>
      <c r="H51" s="64"/>
      <c r="J51">
        <f t="shared" si="8"/>
        <v>0</v>
      </c>
      <c r="V51" t="s">
        <v>546</v>
      </c>
      <c r="W51" t="s">
        <v>401</v>
      </c>
    </row>
    <row r="52" spans="1:23" x14ac:dyDescent="0.3">
      <c r="A52" s="40">
        <v>50</v>
      </c>
      <c r="B52" s="199">
        <v>0.39583333333333298</v>
      </c>
      <c r="C52" s="63" t="s">
        <v>3</v>
      </c>
      <c r="D52" s="40"/>
      <c r="E52" t="s">
        <v>404</v>
      </c>
      <c r="F52" t="s">
        <v>392</v>
      </c>
      <c r="G52" s="8"/>
      <c r="H52" s="64"/>
      <c r="I52" s="37"/>
      <c r="J52">
        <f t="shared" si="8"/>
        <v>0</v>
      </c>
      <c r="V52" t="s">
        <v>549</v>
      </c>
      <c r="W52" t="s">
        <v>610</v>
      </c>
    </row>
    <row r="53" spans="1:23" x14ac:dyDescent="0.3">
      <c r="A53" s="46">
        <v>51</v>
      </c>
      <c r="B53" s="45">
        <v>0.41666666666666669</v>
      </c>
      <c r="C53" s="44" t="s">
        <v>0</v>
      </c>
      <c r="D53" s="46"/>
      <c r="E53" s="198" t="s">
        <v>113</v>
      </c>
      <c r="F53" s="198" t="s">
        <v>111</v>
      </c>
      <c r="G53" s="8"/>
      <c r="H53" s="64"/>
      <c r="I53" s="198"/>
      <c r="J53">
        <f t="shared" si="8"/>
        <v>0</v>
      </c>
      <c r="V53" t="s">
        <v>441</v>
      </c>
      <c r="W53" t="s">
        <v>116</v>
      </c>
    </row>
    <row r="54" spans="1:23" x14ac:dyDescent="0.3">
      <c r="A54" s="46">
        <v>52</v>
      </c>
      <c r="B54" s="45">
        <v>0.41666666666666669</v>
      </c>
      <c r="C54" s="44" t="s">
        <v>1</v>
      </c>
      <c r="D54" s="46"/>
      <c r="E54" s="44" t="s">
        <v>441</v>
      </c>
      <c r="F54" s="44" t="s">
        <v>116</v>
      </c>
      <c r="G54" s="8"/>
      <c r="H54" s="64"/>
      <c r="I54" s="44"/>
      <c r="J54">
        <f t="shared" si="8"/>
        <v>0</v>
      </c>
      <c r="V54" t="s">
        <v>113</v>
      </c>
      <c r="W54" t="s">
        <v>111</v>
      </c>
    </row>
    <row r="55" spans="1:23" x14ac:dyDescent="0.3">
      <c r="A55" s="46">
        <v>53</v>
      </c>
      <c r="B55" s="45">
        <v>0.41666666666666669</v>
      </c>
      <c r="C55" s="44" t="s">
        <v>2</v>
      </c>
      <c r="D55" s="46"/>
      <c r="E55" s="44" t="s">
        <v>119</v>
      </c>
      <c r="F55" s="44" t="s">
        <v>611</v>
      </c>
      <c r="G55" s="8"/>
      <c r="H55" s="64"/>
      <c r="I55" s="44"/>
      <c r="J55">
        <f t="shared" si="8"/>
        <v>0</v>
      </c>
      <c r="V55" t="s">
        <v>119</v>
      </c>
      <c r="W55" t="s">
        <v>611</v>
      </c>
    </row>
    <row r="56" spans="1:23" x14ac:dyDescent="0.3">
      <c r="A56" s="62">
        <v>54</v>
      </c>
      <c r="B56" s="200">
        <v>0.41666666666666669</v>
      </c>
      <c r="C56" s="60" t="s">
        <v>3</v>
      </c>
      <c r="D56" s="62"/>
      <c r="E56" s="60" t="s">
        <v>548</v>
      </c>
      <c r="F56" s="60" t="s">
        <v>550</v>
      </c>
      <c r="G56" s="8"/>
      <c r="H56" s="64"/>
      <c r="I56" s="60"/>
      <c r="J56">
        <f t="shared" si="8"/>
        <v>0</v>
      </c>
      <c r="V56" t="s">
        <v>548</v>
      </c>
      <c r="W56" t="s">
        <v>550</v>
      </c>
    </row>
  </sheetData>
  <sortState xmlns:xlrd2="http://schemas.microsoft.com/office/spreadsheetml/2017/richdata2" ref="M27:O34">
    <sortCondition descending="1" ref="N27:N34"/>
  </sortState>
  <mergeCells count="1">
    <mergeCell ref="G1:H1"/>
  </mergeCells>
  <phoneticPr fontId="25" type="noConversion"/>
  <conditionalFormatting sqref="AC3:AD38">
    <cfRule type="cellIs" dxfId="1" priority="1" operator="equal">
      <formula>0</formula>
    </cfRule>
    <cfRule type="cellIs" dxfId="0" priority="2" operator="greaterThan">
      <formula>"&gt;0"</formula>
    </cfRule>
  </conditionalFormatting>
  <pageMargins left="0.2" right="0.2" top="0.75" bottom="0.25" header="0.3" footer="0.3"/>
  <pageSetup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BL133"/>
  <sheetViews>
    <sheetView zoomScale="98" zoomScaleNormal="98" workbookViewId="0">
      <selection activeCell="N11" sqref="N11"/>
    </sheetView>
  </sheetViews>
  <sheetFormatPr defaultRowHeight="21" customHeight="1" x14ac:dyDescent="0.3"/>
  <cols>
    <col min="1" max="2" width="6.44140625" customWidth="1"/>
    <col min="3" max="3" width="1.6640625" customWidth="1"/>
    <col min="4" max="4" width="16.109375" customWidth="1"/>
    <col min="5" max="5" width="9" customWidth="1"/>
    <col min="6" max="6" width="23.21875" customWidth="1"/>
    <col min="7" max="7" width="6.6640625" customWidth="1"/>
    <col min="8" max="8" width="12.5546875" style="39" customWidth="1"/>
    <col min="9" max="9" width="30.21875" style="9" customWidth="1"/>
    <col min="10" max="10" width="26.44140625" customWidth="1"/>
    <col min="11" max="11" width="4.109375" customWidth="1"/>
    <col min="12" max="12" width="18.6640625" customWidth="1"/>
    <col min="13" max="13" width="5.21875" customWidth="1"/>
    <col min="14" max="18" width="18.77734375" customWidth="1"/>
    <col min="19" max="20" width="14.6640625" customWidth="1"/>
    <col min="21" max="25" width="16.6640625" customWidth="1"/>
    <col min="26" max="26" width="10.44140625" customWidth="1"/>
    <col min="27" max="32" width="26.44140625" customWidth="1"/>
    <col min="33" max="33" width="13.33203125" customWidth="1"/>
    <col min="34" max="34" width="10.44140625" customWidth="1"/>
    <col min="35" max="35" width="8" customWidth="1"/>
    <col min="36" max="36" width="27.77734375" customWidth="1"/>
    <col min="37" max="39" width="6.5546875" customWidth="1"/>
    <col min="40" max="41" width="19.109375" customWidth="1"/>
    <col min="42" max="42" width="3.5546875" customWidth="1"/>
    <col min="43" max="43" width="26.77734375" customWidth="1"/>
    <col min="44" max="45" width="19.109375" customWidth="1"/>
    <col min="46" max="47" width="8.88671875" customWidth="1"/>
    <col min="48" max="48" width="12.21875" customWidth="1"/>
    <col min="49" max="49" width="14.6640625" customWidth="1"/>
    <col min="52" max="53" width="15" customWidth="1"/>
    <col min="54" max="54" width="16.77734375" customWidth="1"/>
    <col min="55" max="55" width="15" customWidth="1"/>
    <col min="56" max="56" width="13.6640625" customWidth="1"/>
    <col min="57" max="57" width="3.88671875" customWidth="1"/>
    <col min="58" max="58" width="8.44140625" customWidth="1"/>
    <col min="59" max="59" width="13.44140625" customWidth="1"/>
    <col min="60" max="60" width="17.109375" customWidth="1"/>
    <col min="61" max="63" width="13.44140625" customWidth="1"/>
    <col min="64" max="64" width="22.88671875" customWidth="1"/>
    <col min="65" max="65" width="15.33203125" customWidth="1"/>
    <col min="68" max="68" width="26" customWidth="1"/>
    <col min="69" max="69" width="11" customWidth="1"/>
    <col min="70" max="70" width="11.5546875" customWidth="1"/>
  </cols>
  <sheetData>
    <row r="1" spans="1:42" ht="13.2" customHeight="1" thickBot="1" x14ac:dyDescent="0.35">
      <c r="D1" s="201" t="s">
        <v>593</v>
      </c>
      <c r="E1" t="s">
        <v>594</v>
      </c>
      <c r="G1" s="10" t="s">
        <v>598</v>
      </c>
    </row>
    <row r="2" spans="1:42" ht="21.6" customHeight="1" thickBot="1" x14ac:dyDescent="0.35">
      <c r="D2" s="218" t="s">
        <v>56</v>
      </c>
      <c r="E2" s="39" t="s">
        <v>65</v>
      </c>
      <c r="G2">
        <v>1</v>
      </c>
      <c r="H2" s="9" t="s">
        <v>599</v>
      </c>
      <c r="J2" s="3"/>
      <c r="AP2" s="12"/>
    </row>
    <row r="3" spans="1:42" ht="21.6" customHeight="1" thickBot="1" x14ac:dyDescent="0.35">
      <c r="D3" s="219" t="s">
        <v>77</v>
      </c>
      <c r="E3" s="39" t="s">
        <v>83</v>
      </c>
      <c r="G3">
        <v>2</v>
      </c>
      <c r="H3" s="9" t="s">
        <v>607</v>
      </c>
      <c r="AP3" s="12"/>
    </row>
    <row r="4" spans="1:42" ht="21.6" customHeight="1" thickBot="1" x14ac:dyDescent="0.35">
      <c r="D4" s="219" t="s">
        <v>57</v>
      </c>
      <c r="E4" s="39" t="s">
        <v>18</v>
      </c>
      <c r="G4">
        <v>3</v>
      </c>
      <c r="H4" s="9" t="s">
        <v>600</v>
      </c>
      <c r="AP4" s="12"/>
    </row>
    <row r="5" spans="1:42" ht="21.6" customHeight="1" thickBot="1" x14ac:dyDescent="0.35">
      <c r="C5" s="139"/>
      <c r="D5" s="219" t="s">
        <v>60</v>
      </c>
      <c r="E5" s="39" t="s">
        <v>84</v>
      </c>
      <c r="F5" s="139"/>
      <c r="G5">
        <v>4</v>
      </c>
      <c r="H5" s="9" t="s">
        <v>602</v>
      </c>
      <c r="AP5" s="12"/>
    </row>
    <row r="6" spans="1:42" ht="21.6" customHeight="1" thickBot="1" x14ac:dyDescent="0.35">
      <c r="C6" s="39"/>
      <c r="D6" s="219" t="s">
        <v>59</v>
      </c>
      <c r="E6" s="39" t="s">
        <v>85</v>
      </c>
      <c r="F6" s="39"/>
      <c r="G6">
        <v>5</v>
      </c>
      <c r="H6" s="9" t="s">
        <v>601</v>
      </c>
      <c r="AP6" s="12"/>
    </row>
    <row r="7" spans="1:42" ht="21.6" customHeight="1" thickBot="1" x14ac:dyDescent="0.35">
      <c r="C7" s="39"/>
      <c r="D7" s="219" t="s">
        <v>58</v>
      </c>
      <c r="E7" s="39" t="s">
        <v>608</v>
      </c>
      <c r="F7" s="39"/>
      <c r="G7">
        <v>6</v>
      </c>
      <c r="H7" s="9" t="s">
        <v>604</v>
      </c>
      <c r="AP7" s="12"/>
    </row>
    <row r="8" spans="1:42" ht="19.2" customHeight="1" thickBot="1" x14ac:dyDescent="0.35">
      <c r="C8" s="39"/>
      <c r="D8" s="219" t="s">
        <v>61</v>
      </c>
      <c r="E8" s="39" t="s">
        <v>86</v>
      </c>
      <c r="F8" s="39"/>
      <c r="H8" s="9"/>
      <c r="AP8" s="12"/>
    </row>
    <row r="9" spans="1:42" ht="19.2" customHeight="1" thickBot="1" x14ac:dyDescent="0.35">
      <c r="C9" s="39"/>
      <c r="D9" s="219" t="s">
        <v>539</v>
      </c>
      <c r="E9" s="39" t="s">
        <v>384</v>
      </c>
      <c r="F9" s="39"/>
      <c r="G9" s="3" t="s">
        <v>605</v>
      </c>
      <c r="H9" s="10"/>
      <c r="I9" s="10"/>
      <c r="J9" s="3"/>
      <c r="AP9" s="12"/>
    </row>
    <row r="10" spans="1:42" ht="13.2" customHeight="1" x14ac:dyDescent="0.3">
      <c r="C10" s="39"/>
      <c r="D10" s="39"/>
      <c r="E10" s="39"/>
      <c r="F10" s="39"/>
      <c r="H10" s="9"/>
      <c r="AP10" s="12"/>
    </row>
    <row r="11" spans="1:42" ht="13.2" customHeight="1" x14ac:dyDescent="0.3">
      <c r="C11" s="39"/>
      <c r="D11" s="39"/>
      <c r="E11" s="39"/>
      <c r="F11" s="39"/>
      <c r="AP11" s="12"/>
    </row>
    <row r="12" spans="1:42" ht="13.2" customHeight="1" x14ac:dyDescent="0.3">
      <c r="C12" s="39"/>
      <c r="D12" s="39"/>
      <c r="E12" s="39"/>
      <c r="F12" s="39"/>
      <c r="AP12" s="12"/>
    </row>
    <row r="13" spans="1:42" ht="13.2" customHeight="1" x14ac:dyDescent="0.3">
      <c r="C13" s="39"/>
      <c r="D13" s="39"/>
      <c r="E13" s="39"/>
      <c r="F13" s="39"/>
      <c r="AP13" s="12"/>
    </row>
    <row r="14" spans="1:42" ht="13.2" customHeight="1" x14ac:dyDescent="0.3">
      <c r="C14" s="39"/>
      <c r="D14" s="39"/>
      <c r="E14" s="39"/>
      <c r="F14" s="39"/>
      <c r="AP14" s="12"/>
    </row>
    <row r="15" spans="1:42" ht="21" customHeight="1" x14ac:dyDescent="0.4">
      <c r="A15" s="48"/>
      <c r="H15" s="247" t="s">
        <v>381</v>
      </c>
      <c r="I15" s="168"/>
      <c r="AP15" s="12"/>
    </row>
    <row r="16" spans="1:42" ht="13.5" customHeight="1" x14ac:dyDescent="0.3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>
        <v>11</v>
      </c>
      <c r="L16">
        <v>12</v>
      </c>
      <c r="M16">
        <v>13</v>
      </c>
      <c r="N16">
        <v>14</v>
      </c>
      <c r="O16">
        <v>15</v>
      </c>
      <c r="P16">
        <v>16</v>
      </c>
      <c r="Q16">
        <v>17</v>
      </c>
      <c r="R16">
        <v>18</v>
      </c>
      <c r="S16">
        <v>19</v>
      </c>
      <c r="T16">
        <v>20</v>
      </c>
      <c r="AP16" s="12"/>
    </row>
    <row r="17" spans="1:64" ht="61.5" customHeight="1" thickBot="1" x14ac:dyDescent="0.45">
      <c r="A17" s="38" t="s">
        <v>99</v>
      </c>
      <c r="B17" s="38" t="s">
        <v>252</v>
      </c>
      <c r="C17" s="41"/>
      <c r="D17" s="41" t="s">
        <v>63</v>
      </c>
      <c r="E17" s="42"/>
      <c r="F17" s="41" t="s">
        <v>25</v>
      </c>
      <c r="G17" s="43" t="s">
        <v>176</v>
      </c>
      <c r="H17" s="117" t="s">
        <v>93</v>
      </c>
      <c r="I17" s="107" t="s">
        <v>145</v>
      </c>
      <c r="J17" s="156" t="s">
        <v>597</v>
      </c>
      <c r="AI17" s="3">
        <v>2022</v>
      </c>
      <c r="AJ17" s="3" t="s">
        <v>219</v>
      </c>
      <c r="AK17" s="3" t="s">
        <v>446</v>
      </c>
      <c r="AL17" s="3" t="s">
        <v>447</v>
      </c>
      <c r="AM17" s="3"/>
      <c r="AN17" s="3" t="s">
        <v>448</v>
      </c>
      <c r="AO17" s="170"/>
      <c r="AP17" s="12"/>
      <c r="AQ17" s="36"/>
      <c r="AV17" s="156">
        <v>2022</v>
      </c>
      <c r="AW17" t="s">
        <v>360</v>
      </c>
    </row>
    <row r="18" spans="1:64" ht="21" customHeight="1" thickBot="1" x14ac:dyDescent="0.35">
      <c r="A18" s="39">
        <v>1</v>
      </c>
      <c r="B18" s="39"/>
      <c r="D18" s="220" t="s">
        <v>56</v>
      </c>
      <c r="E18" s="39" t="str">
        <f>VLOOKUP(D18,D$2:E$9,2,FALSE)</f>
        <v>SARC</v>
      </c>
      <c r="F18" s="220" t="s">
        <v>198</v>
      </c>
      <c r="G18" t="s">
        <v>7</v>
      </c>
      <c r="H18" s="9" t="s">
        <v>332</v>
      </c>
      <c r="I18" s="9" t="str">
        <f>E18&amp; "- " &amp; F18</f>
        <v>SARC- $et for Life</v>
      </c>
      <c r="K18" t="s">
        <v>439</v>
      </c>
      <c r="M18" s="13" t="s">
        <v>26</v>
      </c>
      <c r="N18" s="13"/>
      <c r="O18" s="13"/>
      <c r="P18" s="13"/>
      <c r="Q18" s="13"/>
      <c r="R18" s="13"/>
      <c r="AB18" s="3" t="s">
        <v>442</v>
      </c>
      <c r="AE18" s="3" t="s">
        <v>442</v>
      </c>
      <c r="AO18" s="39"/>
      <c r="AP18" s="12"/>
      <c r="AQ18" s="3"/>
      <c r="AY18" s="13" t="s">
        <v>26</v>
      </c>
      <c r="AZ18" s="13"/>
      <c r="BA18" s="13"/>
      <c r="BB18" s="13"/>
      <c r="BC18" s="13"/>
      <c r="BD18" s="13"/>
      <c r="BE18" s="13"/>
      <c r="BF18" s="13" t="s">
        <v>26</v>
      </c>
    </row>
    <row r="19" spans="1:64" ht="21" customHeight="1" thickBot="1" x14ac:dyDescent="0.35">
      <c r="A19" s="39">
        <v>2</v>
      </c>
      <c r="B19" s="39"/>
      <c r="D19" s="221" t="s">
        <v>77</v>
      </c>
      <c r="E19" s="39" t="str">
        <f t="shared" ref="E19:E53" si="0">VLOOKUP(D19,D$2:E$9,2,FALSE)</f>
        <v>LKP</v>
      </c>
      <c r="F19" s="221" t="s">
        <v>81</v>
      </c>
      <c r="G19" t="s">
        <v>7</v>
      </c>
      <c r="H19" s="9" t="s">
        <v>321</v>
      </c>
      <c r="I19" s="9" t="str">
        <f t="shared" ref="I19:I53" si="1">E19&amp; "- " &amp; F19</f>
        <v>LKP- Air Vectors</v>
      </c>
      <c r="N19" t="s">
        <v>545</v>
      </c>
      <c r="AB19" t="s">
        <v>7</v>
      </c>
      <c r="AC19" t="s">
        <v>197</v>
      </c>
      <c r="AE19" s="49" t="s">
        <v>197</v>
      </c>
      <c r="AF19" s="49" t="s">
        <v>7</v>
      </c>
      <c r="AI19" t="s">
        <v>7</v>
      </c>
      <c r="AJ19" t="s">
        <v>197</v>
      </c>
      <c r="AK19">
        <v>9</v>
      </c>
      <c r="AL19">
        <v>2</v>
      </c>
      <c r="AN19">
        <v>62</v>
      </c>
      <c r="AO19" s="39"/>
      <c r="AP19" s="12"/>
      <c r="AZ19" t="s">
        <v>190</v>
      </c>
      <c r="BA19" t="s">
        <v>190</v>
      </c>
      <c r="BB19" t="s">
        <v>190</v>
      </c>
      <c r="BC19" t="s">
        <v>190</v>
      </c>
      <c r="BG19" t="s">
        <v>191</v>
      </c>
      <c r="BH19" t="s">
        <v>191</v>
      </c>
      <c r="BI19" t="s">
        <v>192</v>
      </c>
      <c r="BJ19" t="s">
        <v>192</v>
      </c>
    </row>
    <row r="20" spans="1:64" ht="21" customHeight="1" thickBot="1" x14ac:dyDescent="0.35">
      <c r="A20" s="39">
        <v>3</v>
      </c>
      <c r="B20" s="39"/>
      <c r="D20" s="221" t="s">
        <v>57</v>
      </c>
      <c r="E20" s="39" t="str">
        <f t="shared" si="0"/>
        <v>GS</v>
      </c>
      <c r="F20" s="222" t="s">
        <v>386</v>
      </c>
      <c r="G20" t="s">
        <v>7</v>
      </c>
      <c r="H20" s="9" t="s">
        <v>333</v>
      </c>
      <c r="I20" s="9" t="str">
        <f>E20&amp; "- " &amp; F20</f>
        <v>GS- Swamp Setters</v>
      </c>
      <c r="J20" s="49" t="s">
        <v>240</v>
      </c>
      <c r="M20" s="13" t="s">
        <v>225</v>
      </c>
      <c r="N20" s="49" t="s">
        <v>321</v>
      </c>
      <c r="O20" s="49" t="s">
        <v>332</v>
      </c>
      <c r="P20" s="49" t="s">
        <v>339</v>
      </c>
      <c r="Q20" s="49" t="s">
        <v>337</v>
      </c>
      <c r="R20" s="49" t="s">
        <v>338</v>
      </c>
      <c r="S20" s="49" t="s">
        <v>333</v>
      </c>
      <c r="T20" s="49" t="s">
        <v>349</v>
      </c>
      <c r="U20" s="49" t="s">
        <v>348</v>
      </c>
      <c r="V20" s="49" t="s">
        <v>342</v>
      </c>
      <c r="AB20" t="s">
        <v>7</v>
      </c>
      <c r="AC20" t="s">
        <v>391</v>
      </c>
      <c r="AE20" s="49" t="s">
        <v>391</v>
      </c>
      <c r="AF20" s="49" t="s">
        <v>7</v>
      </c>
      <c r="AI20" t="s">
        <v>7</v>
      </c>
      <c r="AJ20" t="s">
        <v>391</v>
      </c>
      <c r="AK20">
        <v>9</v>
      </c>
      <c r="AL20">
        <v>2</v>
      </c>
      <c r="AN20">
        <v>86</v>
      </c>
      <c r="AO20" s="39"/>
      <c r="AP20" s="12"/>
      <c r="AX20" s="13" t="s">
        <v>236</v>
      </c>
      <c r="AY20" s="13" t="s">
        <v>225</v>
      </c>
      <c r="AZ20" s="108" t="s">
        <v>321</v>
      </c>
      <c r="BA20" s="108" t="s">
        <v>332</v>
      </c>
      <c r="BB20" s="108" t="s">
        <v>339</v>
      </c>
      <c r="BC20" s="108" t="s">
        <v>337</v>
      </c>
      <c r="BF20" s="13" t="s">
        <v>229</v>
      </c>
      <c r="BG20" s="108" t="s">
        <v>338</v>
      </c>
      <c r="BH20" s="108" t="s">
        <v>333</v>
      </c>
      <c r="BI20" s="108" t="s">
        <v>349</v>
      </c>
      <c r="BJ20" s="108" t="s">
        <v>348</v>
      </c>
      <c r="BL20" s="100" t="s">
        <v>150</v>
      </c>
    </row>
    <row r="21" spans="1:64" ht="21" customHeight="1" thickBot="1" x14ac:dyDescent="0.35">
      <c r="A21" s="39">
        <v>4</v>
      </c>
      <c r="B21" s="39"/>
      <c r="D21" s="221" t="s">
        <v>60</v>
      </c>
      <c r="E21" s="39" t="str">
        <f t="shared" si="0"/>
        <v>SO</v>
      </c>
      <c r="F21" s="221" t="s">
        <v>109</v>
      </c>
      <c r="G21" t="s">
        <v>7</v>
      </c>
      <c r="H21" s="9" t="s">
        <v>337</v>
      </c>
      <c r="I21" s="9" t="str">
        <f t="shared" si="1"/>
        <v>SO- Kiss My Ace</v>
      </c>
      <c r="J21" s="104" t="s">
        <v>241</v>
      </c>
      <c r="M21" s="13" t="s">
        <v>227</v>
      </c>
      <c r="N21" s="104" t="s">
        <v>324</v>
      </c>
      <c r="O21" s="104" t="s">
        <v>340</v>
      </c>
      <c r="P21" s="104" t="s">
        <v>323</v>
      </c>
      <c r="Q21" s="104" t="s">
        <v>335</v>
      </c>
      <c r="R21" s="104" t="s">
        <v>334</v>
      </c>
      <c r="S21" s="104" t="s">
        <v>344</v>
      </c>
      <c r="T21" s="104" t="s">
        <v>347</v>
      </c>
      <c r="U21" s="104" t="s">
        <v>331</v>
      </c>
      <c r="V21" s="104" t="s">
        <v>326</v>
      </c>
      <c r="AB21" t="s">
        <v>7</v>
      </c>
      <c r="AC21" t="s">
        <v>112</v>
      </c>
      <c r="AE21" s="49" t="s">
        <v>112</v>
      </c>
      <c r="AF21" s="49" t="s">
        <v>7</v>
      </c>
      <c r="AI21" t="s">
        <v>7</v>
      </c>
      <c r="AJ21" t="s">
        <v>112</v>
      </c>
      <c r="AK21">
        <v>9</v>
      </c>
      <c r="AL21">
        <v>2</v>
      </c>
      <c r="AN21">
        <v>44</v>
      </c>
      <c r="AO21" s="39"/>
      <c r="AP21" s="12"/>
      <c r="AX21" s="13" t="s">
        <v>294</v>
      </c>
      <c r="AY21" s="13" t="s">
        <v>227</v>
      </c>
      <c r="AZ21" s="110" t="s">
        <v>342</v>
      </c>
      <c r="BA21" s="110" t="s">
        <v>324</v>
      </c>
      <c r="BB21" s="110" t="s">
        <v>340</v>
      </c>
      <c r="BC21" s="110" t="s">
        <v>323</v>
      </c>
      <c r="BF21" s="13" t="s">
        <v>231</v>
      </c>
      <c r="BG21" s="110" t="s">
        <v>335</v>
      </c>
      <c r="BH21" s="110" t="s">
        <v>334</v>
      </c>
      <c r="BI21" s="110" t="s">
        <v>344</v>
      </c>
      <c r="BJ21" s="110" t="s">
        <v>347</v>
      </c>
      <c r="BL21" s="103" t="s">
        <v>170</v>
      </c>
    </row>
    <row r="22" spans="1:64" ht="21" customHeight="1" thickBot="1" x14ac:dyDescent="0.35">
      <c r="A22" s="39">
        <v>5</v>
      </c>
      <c r="B22" s="39"/>
      <c r="D22" s="221" t="s">
        <v>59</v>
      </c>
      <c r="E22" s="39" t="str">
        <f t="shared" si="0"/>
        <v>NR</v>
      </c>
      <c r="F22" s="221" t="s">
        <v>390</v>
      </c>
      <c r="G22" t="s">
        <v>7</v>
      </c>
      <c r="H22" s="9" t="s">
        <v>339</v>
      </c>
      <c r="I22" s="9" t="str">
        <f t="shared" si="1"/>
        <v>NR- North Raleigh Legends</v>
      </c>
      <c r="J22" s="106" t="s">
        <v>242</v>
      </c>
      <c r="M22" s="13" t="s">
        <v>226</v>
      </c>
      <c r="N22" s="106" t="s">
        <v>328</v>
      </c>
      <c r="O22" s="106" t="s">
        <v>330</v>
      </c>
      <c r="P22" s="106" t="s">
        <v>336</v>
      </c>
      <c r="Q22" s="106" t="s">
        <v>351</v>
      </c>
      <c r="R22" s="106" t="s">
        <v>350</v>
      </c>
      <c r="S22" s="106" t="s">
        <v>345</v>
      </c>
      <c r="T22" s="106" t="s">
        <v>341</v>
      </c>
      <c r="U22" s="106" t="s">
        <v>343</v>
      </c>
      <c r="V22" s="106" t="s">
        <v>320</v>
      </c>
      <c r="AB22" t="s">
        <v>7</v>
      </c>
      <c r="AC22" t="s">
        <v>122</v>
      </c>
      <c r="AE22" s="49" t="s">
        <v>122</v>
      </c>
      <c r="AF22" s="49" t="s">
        <v>7</v>
      </c>
      <c r="AI22" t="s">
        <v>7</v>
      </c>
      <c r="AJ22" t="s">
        <v>122</v>
      </c>
      <c r="AK22">
        <v>7</v>
      </c>
      <c r="AL22">
        <v>4</v>
      </c>
      <c r="AN22">
        <v>37</v>
      </c>
      <c r="AO22" s="39"/>
      <c r="AP22" s="12"/>
      <c r="AX22" s="13" t="s">
        <v>295</v>
      </c>
      <c r="AY22" s="13" t="s">
        <v>226</v>
      </c>
      <c r="AZ22" s="123" t="s">
        <v>331</v>
      </c>
      <c r="BA22" s="123" t="s">
        <v>326</v>
      </c>
      <c r="BB22" s="123" t="s">
        <v>328</v>
      </c>
      <c r="BC22" s="123" t="s">
        <v>330</v>
      </c>
      <c r="BD22" s="123" t="s">
        <v>336</v>
      </c>
      <c r="BF22" s="13" t="s">
        <v>230</v>
      </c>
      <c r="BG22" s="123" t="s">
        <v>351</v>
      </c>
      <c r="BH22" s="123" t="s">
        <v>350</v>
      </c>
      <c r="BI22" s="123" t="s">
        <v>345</v>
      </c>
      <c r="BJ22" s="123" t="s">
        <v>341</v>
      </c>
      <c r="BK22" s="123" t="s">
        <v>343</v>
      </c>
      <c r="BL22" s="151" t="s">
        <v>172</v>
      </c>
    </row>
    <row r="23" spans="1:64" ht="21" customHeight="1" thickBot="1" x14ac:dyDescent="0.35">
      <c r="A23" s="39">
        <v>6</v>
      </c>
      <c r="B23" s="39"/>
      <c r="D23" s="221" t="s">
        <v>58</v>
      </c>
      <c r="E23" s="39" t="str">
        <f t="shared" si="0"/>
        <v>CTSC</v>
      </c>
      <c r="F23" s="221" t="s">
        <v>224</v>
      </c>
      <c r="G23" t="s">
        <v>7</v>
      </c>
      <c r="H23" s="9" t="s">
        <v>342</v>
      </c>
      <c r="I23" s="9" t="str">
        <f t="shared" si="1"/>
        <v>CTSC- Spikological Warfare</v>
      </c>
      <c r="J23" s="102" t="s">
        <v>243</v>
      </c>
      <c r="M23" s="13" t="s">
        <v>228</v>
      </c>
      <c r="N23" s="102" t="s">
        <v>327</v>
      </c>
      <c r="O23" s="102" t="s">
        <v>329</v>
      </c>
      <c r="P23" s="102" t="s">
        <v>325</v>
      </c>
      <c r="Q23" s="102" t="s">
        <v>346</v>
      </c>
      <c r="R23" s="102" t="s">
        <v>322</v>
      </c>
      <c r="S23" s="102" t="s">
        <v>352</v>
      </c>
      <c r="T23" s="102" t="s">
        <v>353</v>
      </c>
      <c r="U23" s="102" t="s">
        <v>354</v>
      </c>
      <c r="V23" s="102" t="s">
        <v>355</v>
      </c>
      <c r="AB23" t="s">
        <v>7</v>
      </c>
      <c r="AC23" t="s">
        <v>196</v>
      </c>
      <c r="AE23" s="49" t="s">
        <v>196</v>
      </c>
      <c r="AF23" s="49" t="s">
        <v>7</v>
      </c>
      <c r="AI23" t="s">
        <v>7</v>
      </c>
      <c r="AJ23" t="s">
        <v>196</v>
      </c>
      <c r="AK23">
        <v>7</v>
      </c>
      <c r="AL23">
        <v>4</v>
      </c>
      <c r="AN23">
        <v>44</v>
      </c>
      <c r="AO23" s="39"/>
      <c r="AP23" s="12"/>
      <c r="AX23" s="13" t="s">
        <v>239</v>
      </c>
      <c r="AY23" s="13" t="s">
        <v>228</v>
      </c>
      <c r="AZ23" s="111" t="s">
        <v>320</v>
      </c>
      <c r="BA23" s="111" t="s">
        <v>327</v>
      </c>
      <c r="BB23" s="111" t="s">
        <v>329</v>
      </c>
      <c r="BC23" s="111" t="s">
        <v>325</v>
      </c>
      <c r="BD23" s="111" t="s">
        <v>346</v>
      </c>
      <c r="BF23" s="13" t="s">
        <v>232</v>
      </c>
      <c r="BG23" s="111" t="s">
        <v>322</v>
      </c>
      <c r="BH23" s="111" t="s">
        <v>352</v>
      </c>
      <c r="BI23" s="111" t="s">
        <v>353</v>
      </c>
      <c r="BJ23" s="111" t="s">
        <v>354</v>
      </c>
      <c r="BK23" s="111" t="s">
        <v>355</v>
      </c>
      <c r="BL23" s="101" t="s">
        <v>171</v>
      </c>
    </row>
    <row r="24" spans="1:64" ht="21" customHeight="1" thickBot="1" x14ac:dyDescent="0.35">
      <c r="A24" s="39">
        <v>7</v>
      </c>
      <c r="B24" s="39"/>
      <c r="D24" s="221" t="s">
        <v>56</v>
      </c>
      <c r="E24" s="39" t="str">
        <f t="shared" si="0"/>
        <v>SARC</v>
      </c>
      <c r="F24" s="221" t="s">
        <v>67</v>
      </c>
      <c r="G24" t="s">
        <v>7</v>
      </c>
      <c r="H24" s="9" t="s">
        <v>348</v>
      </c>
      <c r="I24" s="9" t="str">
        <f t="shared" si="1"/>
        <v>SARC- Volleywood</v>
      </c>
      <c r="AB24" t="s">
        <v>7</v>
      </c>
      <c r="AC24" t="s">
        <v>609</v>
      </c>
      <c r="AE24" s="49" t="s">
        <v>609</v>
      </c>
      <c r="AF24" s="49" t="s">
        <v>7</v>
      </c>
      <c r="AI24" t="s">
        <v>7</v>
      </c>
      <c r="AJ24" t="s">
        <v>609</v>
      </c>
      <c r="AK24">
        <v>7</v>
      </c>
      <c r="AL24">
        <v>4</v>
      </c>
      <c r="AN24">
        <v>45</v>
      </c>
      <c r="AO24" s="39"/>
      <c r="AP24" s="12"/>
      <c r="AZ24" s="123" t="s">
        <v>336</v>
      </c>
      <c r="BB24" s="111" t="s">
        <v>346</v>
      </c>
      <c r="BG24" s="123" t="s">
        <v>343</v>
      </c>
      <c r="BI24" s="111" t="s">
        <v>355</v>
      </c>
    </row>
    <row r="25" spans="1:64" ht="21" customHeight="1" thickBot="1" x14ac:dyDescent="0.35">
      <c r="A25" s="39">
        <v>8</v>
      </c>
      <c r="B25" s="39"/>
      <c r="D25" s="221" t="s">
        <v>61</v>
      </c>
      <c r="E25" s="39" t="str">
        <f t="shared" si="0"/>
        <v>HG</v>
      </c>
      <c r="F25" s="221" t="s">
        <v>87</v>
      </c>
      <c r="G25" t="s">
        <v>7</v>
      </c>
      <c r="H25" s="9" t="s">
        <v>349</v>
      </c>
      <c r="I25" s="9" t="str">
        <f t="shared" si="1"/>
        <v>HG- Swingrays</v>
      </c>
      <c r="AB25" t="s">
        <v>7</v>
      </c>
      <c r="AC25" t="s">
        <v>104</v>
      </c>
      <c r="AE25" s="49" t="s">
        <v>104</v>
      </c>
      <c r="AF25" s="49" t="s">
        <v>7</v>
      </c>
      <c r="AI25" s="184" t="s">
        <v>7</v>
      </c>
      <c r="AJ25" s="184" t="s">
        <v>110</v>
      </c>
      <c r="AK25" s="184">
        <v>4</v>
      </c>
      <c r="AL25" s="184">
        <v>7</v>
      </c>
      <c r="AM25" s="184"/>
      <c r="AN25" s="184">
        <v>-26</v>
      </c>
      <c r="AO25" s="39"/>
      <c r="AP25" s="12"/>
    </row>
    <row r="26" spans="1:64" ht="21" customHeight="1" thickBot="1" x14ac:dyDescent="0.45">
      <c r="A26" s="39">
        <v>9</v>
      </c>
      <c r="B26" s="39"/>
      <c r="D26" s="221" t="s">
        <v>56</v>
      </c>
      <c r="E26" s="39" t="str">
        <f t="shared" si="0"/>
        <v>SARC</v>
      </c>
      <c r="F26" s="221" t="s">
        <v>70</v>
      </c>
      <c r="G26" t="s">
        <v>7</v>
      </c>
      <c r="H26" s="9" t="s">
        <v>338</v>
      </c>
      <c r="I26" s="9" t="str">
        <f t="shared" si="1"/>
        <v>SARC- Sand Diggers</v>
      </c>
      <c r="J26" s="232">
        <v>2025</v>
      </c>
      <c r="K26" s="233" t="s">
        <v>439</v>
      </c>
      <c r="L26" s="233"/>
      <c r="M26" s="233"/>
      <c r="N26" s="245" t="s">
        <v>603</v>
      </c>
      <c r="O26" s="246"/>
      <c r="P26" s="246"/>
      <c r="Q26" s="246"/>
      <c r="R26" s="246"/>
      <c r="S26" s="233"/>
      <c r="T26" s="233"/>
      <c r="U26" s="233"/>
      <c r="V26" s="233"/>
      <c r="W26" s="234"/>
      <c r="AB26" s="183" t="s">
        <v>7</v>
      </c>
      <c r="AC26" s="183" t="s">
        <v>385</v>
      </c>
      <c r="AE26" s="187" t="s">
        <v>385</v>
      </c>
      <c r="AF26" s="187" t="s">
        <v>7</v>
      </c>
      <c r="AI26" s="37" t="s">
        <v>7</v>
      </c>
      <c r="AJ26" s="37" t="s">
        <v>104</v>
      </c>
      <c r="AK26" s="37">
        <v>4</v>
      </c>
      <c r="AL26" s="37">
        <v>7</v>
      </c>
      <c r="AM26" s="37"/>
      <c r="AN26" s="37">
        <v>-23</v>
      </c>
      <c r="AO26" s="39"/>
      <c r="AP26" s="12"/>
      <c r="AV26" s="3" t="s">
        <v>359</v>
      </c>
      <c r="AW26" t="s">
        <v>361</v>
      </c>
      <c r="AX26" t="s">
        <v>366</v>
      </c>
      <c r="AZ26" s="163"/>
      <c r="BA26" s="3" t="s">
        <v>356</v>
      </c>
      <c r="BB26" t="s">
        <v>367</v>
      </c>
      <c r="BC26" t="s">
        <v>365</v>
      </c>
      <c r="BG26" s="3" t="s">
        <v>357</v>
      </c>
      <c r="BH26" t="s">
        <v>362</v>
      </c>
      <c r="BI26" t="s">
        <v>358</v>
      </c>
    </row>
    <row r="27" spans="1:64" ht="21" customHeight="1" thickBot="1" x14ac:dyDescent="0.35">
      <c r="A27" s="39">
        <v>10</v>
      </c>
      <c r="B27" s="39"/>
      <c r="D27" s="223" t="s">
        <v>56</v>
      </c>
      <c r="E27" s="39" t="str">
        <f t="shared" si="0"/>
        <v>SARC</v>
      </c>
      <c r="F27" s="223" t="s">
        <v>460</v>
      </c>
      <c r="G27" t="s">
        <v>8</v>
      </c>
      <c r="H27" s="9" t="s">
        <v>340</v>
      </c>
      <c r="I27" s="9" t="str">
        <f t="shared" si="1"/>
        <v>SARC- I’d Hit That</v>
      </c>
      <c r="J27" s="235"/>
      <c r="M27" s="13" t="s">
        <v>26</v>
      </c>
      <c r="N27" s="13"/>
      <c r="P27" s="13"/>
      <c r="R27" s="13"/>
      <c r="S27" s="13"/>
      <c r="T27" s="13"/>
      <c r="W27" s="236"/>
      <c r="AB27" s="184" t="s">
        <v>8</v>
      </c>
      <c r="AC27" s="184" t="s">
        <v>110</v>
      </c>
      <c r="AE27" s="104" t="s">
        <v>110</v>
      </c>
      <c r="AF27" s="104" t="s">
        <v>8</v>
      </c>
      <c r="AI27" s="185" t="s">
        <v>8</v>
      </c>
      <c r="AJ27" s="185" t="s">
        <v>124</v>
      </c>
      <c r="AK27" s="185">
        <v>9</v>
      </c>
      <c r="AL27" s="185">
        <v>2</v>
      </c>
      <c r="AM27" s="185"/>
      <c r="AN27" s="185">
        <v>64</v>
      </c>
      <c r="AO27" s="39"/>
      <c r="AP27" s="12"/>
      <c r="AW27" t="s">
        <v>363</v>
      </c>
      <c r="BB27" t="s">
        <v>369</v>
      </c>
      <c r="BI27" t="s">
        <v>368</v>
      </c>
    </row>
    <row r="28" spans="1:64" ht="21" customHeight="1" thickBot="1" x14ac:dyDescent="0.35">
      <c r="A28" s="39">
        <v>11</v>
      </c>
      <c r="B28" s="39"/>
      <c r="D28" s="223" t="s">
        <v>57</v>
      </c>
      <c r="E28" s="39" t="str">
        <f t="shared" si="0"/>
        <v>GS</v>
      </c>
      <c r="F28" s="223" t="s">
        <v>387</v>
      </c>
      <c r="G28" t="s">
        <v>8</v>
      </c>
      <c r="H28" s="9" t="s">
        <v>334</v>
      </c>
      <c r="I28" s="9" t="str">
        <f t="shared" si="1"/>
        <v>GS- Safe Sets</v>
      </c>
      <c r="J28" s="235"/>
      <c r="N28" t="s">
        <v>545</v>
      </c>
      <c r="W28" s="236"/>
      <c r="AB28" s="185" t="s">
        <v>8</v>
      </c>
      <c r="AC28" s="185" t="s">
        <v>124</v>
      </c>
      <c r="AE28" s="104" t="s">
        <v>124</v>
      </c>
      <c r="AF28" s="104" t="s">
        <v>8</v>
      </c>
      <c r="AI28" t="s">
        <v>8</v>
      </c>
      <c r="AJ28" t="s">
        <v>115</v>
      </c>
      <c r="AK28">
        <v>8</v>
      </c>
      <c r="AL28">
        <v>3</v>
      </c>
      <c r="AN28">
        <v>13</v>
      </c>
      <c r="AO28" s="39"/>
      <c r="AP28" s="12"/>
      <c r="AW28" t="s">
        <v>364</v>
      </c>
      <c r="BB28" t="s">
        <v>370</v>
      </c>
      <c r="BI28" t="s">
        <v>371</v>
      </c>
    </row>
    <row r="29" spans="1:64" ht="21" customHeight="1" thickBot="1" x14ac:dyDescent="0.35">
      <c r="A29" s="39">
        <v>12</v>
      </c>
      <c r="B29" s="39"/>
      <c r="D29" s="223" t="s">
        <v>77</v>
      </c>
      <c r="E29" s="39" t="str">
        <f t="shared" si="0"/>
        <v>LKP</v>
      </c>
      <c r="F29" s="223" t="s">
        <v>174</v>
      </c>
      <c r="G29" t="s">
        <v>8</v>
      </c>
      <c r="H29" s="9" t="s">
        <v>344</v>
      </c>
      <c r="I29" s="9" t="str">
        <f t="shared" si="1"/>
        <v>LKP- Pass It Around</v>
      </c>
      <c r="J29" s="237" t="s">
        <v>240</v>
      </c>
      <c r="M29" s="13" t="s">
        <v>225</v>
      </c>
      <c r="N29" s="49" t="s">
        <v>122</v>
      </c>
      <c r="O29" s="49" t="s">
        <v>197</v>
      </c>
      <c r="P29" s="49" t="s">
        <v>391</v>
      </c>
      <c r="Q29" s="49" t="s">
        <v>104</v>
      </c>
      <c r="R29" s="49" t="s">
        <v>114</v>
      </c>
      <c r="S29" s="49" t="s">
        <v>385</v>
      </c>
      <c r="T29" s="49" t="s">
        <v>127</v>
      </c>
      <c r="U29" s="49" t="s">
        <v>112</v>
      </c>
      <c r="V29" s="49" t="s">
        <v>609</v>
      </c>
      <c r="W29" s="238"/>
      <c r="X29" s="9"/>
      <c r="AB29" t="s">
        <v>8</v>
      </c>
      <c r="AC29" t="s">
        <v>115</v>
      </c>
      <c r="AE29" s="104" t="s">
        <v>115</v>
      </c>
      <c r="AF29" s="104" t="s">
        <v>8</v>
      </c>
      <c r="AI29" s="186" t="s">
        <v>8</v>
      </c>
      <c r="AJ29" s="186" t="s">
        <v>385</v>
      </c>
      <c r="AK29" s="186">
        <v>8</v>
      </c>
      <c r="AL29" s="186">
        <v>3</v>
      </c>
      <c r="AM29" s="186"/>
      <c r="AN29" s="186">
        <v>34</v>
      </c>
      <c r="AO29" s="39"/>
      <c r="AP29" s="12"/>
      <c r="AW29" t="s">
        <v>373</v>
      </c>
      <c r="BB29" t="s">
        <v>372</v>
      </c>
    </row>
    <row r="30" spans="1:64" ht="21" customHeight="1" thickBot="1" x14ac:dyDescent="0.35">
      <c r="A30" s="39">
        <v>13</v>
      </c>
      <c r="B30" s="39"/>
      <c r="D30" s="223" t="s">
        <v>57</v>
      </c>
      <c r="E30" s="39" t="str">
        <f t="shared" si="0"/>
        <v>GS</v>
      </c>
      <c r="F30" s="223" t="s">
        <v>82</v>
      </c>
      <c r="G30" t="s">
        <v>8</v>
      </c>
      <c r="H30" s="9" t="s">
        <v>326</v>
      </c>
      <c r="I30" s="9" t="str">
        <f t="shared" si="1"/>
        <v>GS- Sand Gators</v>
      </c>
      <c r="J30" s="239" t="s">
        <v>241</v>
      </c>
      <c r="M30" s="13" t="s">
        <v>227</v>
      </c>
      <c r="N30" s="104" t="s">
        <v>110</v>
      </c>
      <c r="O30" s="104" t="s">
        <v>546</v>
      </c>
      <c r="P30" s="104" t="s">
        <v>120</v>
      </c>
      <c r="Q30" s="104" t="s">
        <v>126</v>
      </c>
      <c r="R30" s="104" t="s">
        <v>388</v>
      </c>
      <c r="S30" s="104" t="s">
        <v>196</v>
      </c>
      <c r="T30" s="104" t="s">
        <v>547</v>
      </c>
      <c r="U30" s="104" t="s">
        <v>107</v>
      </c>
      <c r="V30" s="104" t="s">
        <v>124</v>
      </c>
      <c r="W30" s="238"/>
      <c r="AB30" t="s">
        <v>8</v>
      </c>
      <c r="AC30" t="s">
        <v>114</v>
      </c>
      <c r="AE30" s="104" t="s">
        <v>114</v>
      </c>
      <c r="AF30" s="104" t="s">
        <v>8</v>
      </c>
      <c r="AI30" t="s">
        <v>8</v>
      </c>
      <c r="AJ30" t="s">
        <v>114</v>
      </c>
      <c r="AK30">
        <v>5</v>
      </c>
      <c r="AL30">
        <v>6</v>
      </c>
      <c r="AN30">
        <v>-23</v>
      </c>
      <c r="AO30" s="39"/>
      <c r="AP30" s="12"/>
      <c r="AV30" s="44">
        <v>17</v>
      </c>
      <c r="AW30" s="44">
        <v>18</v>
      </c>
      <c r="AZ30" s="162"/>
      <c r="BA30" s="44">
        <v>17</v>
      </c>
      <c r="BB30" s="44">
        <v>22</v>
      </c>
      <c r="BC30">
        <f t="shared" ref="BC30:BC39" si="2">COUNTIF(BA$30:BB$49,BD30)</f>
        <v>4</v>
      </c>
      <c r="BD30">
        <v>17</v>
      </c>
      <c r="BF30" s="162"/>
      <c r="BG30" s="12">
        <v>1</v>
      </c>
      <c r="BH30" s="12">
        <v>9</v>
      </c>
      <c r="BI30">
        <f>COUNTIF(BG$30:BH$47,BJ30)</f>
        <v>4</v>
      </c>
      <c r="BJ30">
        <v>1</v>
      </c>
    </row>
    <row r="31" spans="1:64" ht="21" customHeight="1" thickBot="1" x14ac:dyDescent="0.35">
      <c r="A31" s="39">
        <v>14</v>
      </c>
      <c r="B31" s="39"/>
      <c r="D31" s="223" t="s">
        <v>77</v>
      </c>
      <c r="E31" s="39" t="str">
        <f t="shared" si="0"/>
        <v>LKP</v>
      </c>
      <c r="F31" s="223" t="s">
        <v>98</v>
      </c>
      <c r="G31" t="s">
        <v>8</v>
      </c>
      <c r="H31" s="9" t="s">
        <v>324</v>
      </c>
      <c r="I31" s="9" t="str">
        <f t="shared" si="1"/>
        <v>LKP- Block You Like a Hurricane</v>
      </c>
      <c r="J31" s="240" t="s">
        <v>242</v>
      </c>
      <c r="M31" s="13" t="s">
        <v>226</v>
      </c>
      <c r="N31" s="189" t="s">
        <v>117</v>
      </c>
      <c r="O31" s="189" t="s">
        <v>401</v>
      </c>
      <c r="P31" s="189" t="s">
        <v>596</v>
      </c>
      <c r="Q31" s="189" t="s">
        <v>404</v>
      </c>
      <c r="R31" s="189" t="s">
        <v>549</v>
      </c>
      <c r="S31" s="189" t="s">
        <v>119</v>
      </c>
      <c r="T31" s="189" t="s">
        <v>441</v>
      </c>
      <c r="U31" s="189" t="s">
        <v>113</v>
      </c>
      <c r="V31" s="189" t="s">
        <v>548</v>
      </c>
      <c r="W31" s="238"/>
      <c r="X31" s="9"/>
      <c r="Y31" s="9"/>
      <c r="AB31" t="s">
        <v>8</v>
      </c>
      <c r="AC31" t="s">
        <v>388</v>
      </c>
      <c r="AE31" s="104" t="s">
        <v>388</v>
      </c>
      <c r="AF31" s="104" t="s">
        <v>8</v>
      </c>
      <c r="AI31" t="s">
        <v>8</v>
      </c>
      <c r="AJ31" t="s">
        <v>388</v>
      </c>
      <c r="AK31">
        <v>5</v>
      </c>
      <c r="AL31">
        <v>6</v>
      </c>
      <c r="AN31">
        <v>-6</v>
      </c>
      <c r="AO31" s="39"/>
      <c r="AP31" s="12"/>
      <c r="AV31" s="44">
        <v>17</v>
      </c>
      <c r="AW31" s="44">
        <v>19</v>
      </c>
      <c r="AX31">
        <f t="shared" ref="AX31:AX40" si="3">COUNTIF(AV$30:AW$44,AY31)</f>
        <v>3</v>
      </c>
      <c r="AY31">
        <v>17</v>
      </c>
      <c r="AZ31" s="162"/>
      <c r="BA31" s="44">
        <v>17</v>
      </c>
      <c r="BB31" s="44">
        <v>23</v>
      </c>
      <c r="BC31">
        <f t="shared" si="2"/>
        <v>4</v>
      </c>
      <c r="BD31">
        <v>18</v>
      </c>
      <c r="BF31" s="162"/>
      <c r="BG31" s="12">
        <v>1</v>
      </c>
      <c r="BH31" s="12">
        <v>17</v>
      </c>
      <c r="BI31">
        <f t="shared" ref="BI31:BI38" si="4">COUNTIF(BG$30:BH$47,BJ31)</f>
        <v>4</v>
      </c>
      <c r="BJ31">
        <v>2</v>
      </c>
    </row>
    <row r="32" spans="1:64" ht="21" customHeight="1" thickBot="1" x14ac:dyDescent="0.35">
      <c r="A32" s="39">
        <v>15</v>
      </c>
      <c r="B32" s="39"/>
      <c r="D32" s="223" t="s">
        <v>60</v>
      </c>
      <c r="E32" s="39" t="str">
        <f t="shared" si="0"/>
        <v>SO</v>
      </c>
      <c r="F32" s="223" t="s">
        <v>62</v>
      </c>
      <c r="G32" t="s">
        <v>8</v>
      </c>
      <c r="H32" s="9" t="s">
        <v>331</v>
      </c>
      <c r="I32" s="9" t="str">
        <f t="shared" si="1"/>
        <v>SO- Team Kona</v>
      </c>
      <c r="J32" s="241" t="s">
        <v>243</v>
      </c>
      <c r="M32" s="13" t="s">
        <v>228</v>
      </c>
      <c r="N32" s="102" t="s">
        <v>181</v>
      </c>
      <c r="O32" s="102" t="s">
        <v>106</v>
      </c>
      <c r="P32" s="102" t="s">
        <v>551</v>
      </c>
      <c r="Q32" s="102" t="s">
        <v>392</v>
      </c>
      <c r="R32" s="102" t="s">
        <v>610</v>
      </c>
      <c r="S32" s="102" t="s">
        <v>611</v>
      </c>
      <c r="T32" s="102" t="s">
        <v>116</v>
      </c>
      <c r="U32" s="102" t="s">
        <v>111</v>
      </c>
      <c r="V32" s="102" t="s">
        <v>550</v>
      </c>
      <c r="W32" s="238"/>
      <c r="X32" s="9"/>
      <c r="Y32" s="9"/>
      <c r="AB32" t="s">
        <v>8</v>
      </c>
      <c r="AC32" t="s">
        <v>107</v>
      </c>
      <c r="AE32" s="104" t="s">
        <v>107</v>
      </c>
      <c r="AF32" s="104" t="s">
        <v>8</v>
      </c>
      <c r="AI32" t="s">
        <v>8</v>
      </c>
      <c r="AJ32" t="s">
        <v>107</v>
      </c>
      <c r="AK32">
        <v>4</v>
      </c>
      <c r="AL32">
        <v>7</v>
      </c>
      <c r="AN32">
        <v>-15</v>
      </c>
      <c r="AO32" s="39"/>
      <c r="AP32" s="12"/>
      <c r="AV32" s="44">
        <v>17</v>
      </c>
      <c r="AW32" s="44">
        <v>20</v>
      </c>
      <c r="AX32">
        <f t="shared" si="3"/>
        <v>3</v>
      </c>
      <c r="AY32">
        <v>18</v>
      </c>
      <c r="AZ32" s="162"/>
      <c r="BA32" s="44">
        <v>17</v>
      </c>
      <c r="BB32" s="44">
        <v>24</v>
      </c>
      <c r="BC32">
        <f t="shared" si="2"/>
        <v>4</v>
      </c>
      <c r="BD32">
        <v>19</v>
      </c>
      <c r="BF32" s="162"/>
      <c r="BG32" s="12">
        <v>1</v>
      </c>
      <c r="BH32" s="12">
        <v>27</v>
      </c>
      <c r="BI32">
        <f t="shared" si="4"/>
        <v>4</v>
      </c>
      <c r="BJ32">
        <v>9</v>
      </c>
    </row>
    <row r="33" spans="1:62" ht="21" customHeight="1" thickBot="1" x14ac:dyDescent="0.35">
      <c r="A33" s="39">
        <v>16</v>
      </c>
      <c r="B33" s="39"/>
      <c r="D33" s="223" t="s">
        <v>59</v>
      </c>
      <c r="E33" s="39" t="str">
        <f t="shared" si="0"/>
        <v>NR</v>
      </c>
      <c r="F33" s="223" t="s">
        <v>177</v>
      </c>
      <c r="G33" t="s">
        <v>8</v>
      </c>
      <c r="H33" s="9" t="s">
        <v>335</v>
      </c>
      <c r="I33" s="9" t="str">
        <f t="shared" si="1"/>
        <v>NR- Hit That Thang</v>
      </c>
      <c r="J33" s="242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243"/>
      <c r="V33" s="180"/>
      <c r="W33" s="244"/>
      <c r="AB33" t="s">
        <v>8</v>
      </c>
      <c r="AC33" t="s">
        <v>306</v>
      </c>
      <c r="AE33" s="104" t="s">
        <v>306</v>
      </c>
      <c r="AF33" s="104" t="s">
        <v>8</v>
      </c>
      <c r="AI33" s="184" t="s">
        <v>8</v>
      </c>
      <c r="AJ33" s="184" t="s">
        <v>120</v>
      </c>
      <c r="AK33" s="184">
        <v>3</v>
      </c>
      <c r="AL33" s="184">
        <v>8</v>
      </c>
      <c r="AM33" s="184"/>
      <c r="AN33" s="184">
        <v>-33</v>
      </c>
      <c r="AO33" s="39"/>
      <c r="AP33" s="12"/>
      <c r="AV33" s="44">
        <v>18</v>
      </c>
      <c r="AW33" s="44">
        <v>19</v>
      </c>
      <c r="AX33">
        <f t="shared" si="3"/>
        <v>3</v>
      </c>
      <c r="AY33">
        <v>19</v>
      </c>
      <c r="AZ33" s="162"/>
      <c r="BA33" s="44">
        <v>17</v>
      </c>
      <c r="BB33" s="44">
        <v>25</v>
      </c>
      <c r="BC33">
        <f t="shared" si="2"/>
        <v>4</v>
      </c>
      <c r="BD33">
        <v>20</v>
      </c>
      <c r="BF33" s="162"/>
      <c r="BG33" s="12">
        <v>9</v>
      </c>
      <c r="BH33" s="12">
        <v>17</v>
      </c>
      <c r="BI33">
        <f t="shared" si="4"/>
        <v>4</v>
      </c>
      <c r="BJ33">
        <v>10</v>
      </c>
    </row>
    <row r="34" spans="1:62" ht="21" customHeight="1" thickBot="1" x14ac:dyDescent="0.35">
      <c r="A34" s="39">
        <v>17</v>
      </c>
      <c r="B34" s="39"/>
      <c r="D34" s="223" t="s">
        <v>77</v>
      </c>
      <c r="E34" s="39" t="str">
        <f t="shared" si="0"/>
        <v>LKP</v>
      </c>
      <c r="F34" s="223" t="s">
        <v>79</v>
      </c>
      <c r="G34" t="s">
        <v>8</v>
      </c>
      <c r="H34" s="9" t="s">
        <v>323</v>
      </c>
      <c r="I34" s="9" t="str">
        <f t="shared" si="1"/>
        <v>LKP- Will Play for Sets</v>
      </c>
      <c r="AA34" s="104"/>
      <c r="AB34" s="183" t="s">
        <v>8</v>
      </c>
      <c r="AC34" s="183" t="s">
        <v>127</v>
      </c>
      <c r="AE34" s="188" t="s">
        <v>127</v>
      </c>
      <c r="AF34" s="188" t="s">
        <v>8</v>
      </c>
      <c r="AI34" s="37" t="s">
        <v>8</v>
      </c>
      <c r="AJ34" s="37" t="s">
        <v>306</v>
      </c>
      <c r="AK34" s="37">
        <v>3</v>
      </c>
      <c r="AL34" s="37">
        <v>8</v>
      </c>
      <c r="AM34" s="37"/>
      <c r="AN34" s="37">
        <v>-39</v>
      </c>
      <c r="AO34" s="39"/>
      <c r="AP34" s="12"/>
      <c r="AV34" s="44">
        <v>18</v>
      </c>
      <c r="AW34" s="44">
        <v>20</v>
      </c>
      <c r="AX34">
        <f t="shared" si="3"/>
        <v>3</v>
      </c>
      <c r="AY34">
        <v>20</v>
      </c>
      <c r="AZ34" s="162"/>
      <c r="BA34" s="44">
        <v>18</v>
      </c>
      <c r="BB34" s="44">
        <v>23</v>
      </c>
      <c r="BC34">
        <f t="shared" si="2"/>
        <v>4</v>
      </c>
      <c r="BD34">
        <v>21</v>
      </c>
      <c r="BF34" s="162"/>
      <c r="BG34" s="12">
        <v>9</v>
      </c>
      <c r="BH34" s="12">
        <v>27</v>
      </c>
      <c r="BI34">
        <f t="shared" si="4"/>
        <v>4</v>
      </c>
      <c r="BJ34">
        <v>17</v>
      </c>
    </row>
    <row r="35" spans="1:62" ht="21" customHeight="1" thickBot="1" x14ac:dyDescent="0.45">
      <c r="A35" s="39">
        <v>18</v>
      </c>
      <c r="B35" s="39"/>
      <c r="D35" s="223" t="s">
        <v>77</v>
      </c>
      <c r="E35" s="39" t="str">
        <f t="shared" si="0"/>
        <v>LKP</v>
      </c>
      <c r="F35" s="223" t="s">
        <v>544</v>
      </c>
      <c r="G35" t="s">
        <v>8</v>
      </c>
      <c r="H35" s="9" t="s">
        <v>347</v>
      </c>
      <c r="I35" s="9" t="str">
        <f t="shared" si="1"/>
        <v>LKP- #DoBetter</v>
      </c>
      <c r="J35" s="156">
        <v>2024</v>
      </c>
      <c r="K35" t="s">
        <v>439</v>
      </c>
      <c r="AB35" s="184" t="s">
        <v>9</v>
      </c>
      <c r="AC35" s="184" t="s">
        <v>120</v>
      </c>
      <c r="AE35" s="189" t="s">
        <v>120</v>
      </c>
      <c r="AF35" s="189" t="s">
        <v>9</v>
      </c>
      <c r="AI35" s="186" t="s">
        <v>9</v>
      </c>
      <c r="AJ35" s="186" t="s">
        <v>127</v>
      </c>
      <c r="AK35" s="186">
        <v>9</v>
      </c>
      <c r="AL35" s="186">
        <v>2</v>
      </c>
      <c r="AM35" s="186"/>
      <c r="AN35" s="186">
        <v>64</v>
      </c>
      <c r="AO35" s="39"/>
      <c r="AP35" s="12"/>
      <c r="AV35" s="44">
        <v>19</v>
      </c>
      <c r="AW35" s="44">
        <v>21</v>
      </c>
      <c r="AX35">
        <f t="shared" si="3"/>
        <v>3</v>
      </c>
      <c r="AY35">
        <v>21</v>
      </c>
      <c r="AZ35" s="162"/>
      <c r="BA35" s="44">
        <v>18</v>
      </c>
      <c r="BB35" s="44">
        <v>24</v>
      </c>
      <c r="BC35">
        <f t="shared" si="2"/>
        <v>4</v>
      </c>
      <c r="BD35">
        <v>22</v>
      </c>
      <c r="BF35" s="162"/>
      <c r="BG35" s="12">
        <v>17</v>
      </c>
      <c r="BH35" s="12">
        <v>27</v>
      </c>
      <c r="BI35">
        <f t="shared" si="4"/>
        <v>4</v>
      </c>
      <c r="BJ35">
        <v>18</v>
      </c>
    </row>
    <row r="36" spans="1:62" ht="21" customHeight="1" thickBot="1" x14ac:dyDescent="0.35">
      <c r="A36" s="39">
        <v>19</v>
      </c>
      <c r="B36" s="39"/>
      <c r="D36" s="224" t="s">
        <v>77</v>
      </c>
      <c r="E36" s="39" t="str">
        <f t="shared" si="0"/>
        <v>LKP</v>
      </c>
      <c r="F36" s="224" t="s">
        <v>458</v>
      </c>
      <c r="G36" t="s">
        <v>9</v>
      </c>
      <c r="H36" s="9" t="s">
        <v>320</v>
      </c>
      <c r="I36" s="9" t="str">
        <f t="shared" si="1"/>
        <v>LKP- Bumpn’ Uglies</v>
      </c>
      <c r="M36" s="13" t="s">
        <v>26</v>
      </c>
      <c r="N36" s="13"/>
      <c r="P36" s="13"/>
      <c r="R36" s="13"/>
      <c r="S36" s="13"/>
      <c r="T36" s="13"/>
      <c r="AB36" t="s">
        <v>9</v>
      </c>
      <c r="AC36" t="s">
        <v>186</v>
      </c>
      <c r="AE36" s="189" t="s">
        <v>186</v>
      </c>
      <c r="AF36" s="189" t="s">
        <v>9</v>
      </c>
      <c r="AI36" s="184" t="s">
        <v>9</v>
      </c>
      <c r="AJ36" s="184" t="s">
        <v>189</v>
      </c>
      <c r="AK36" s="184">
        <v>8</v>
      </c>
      <c r="AL36" s="184">
        <v>3</v>
      </c>
      <c r="AM36" s="184"/>
      <c r="AN36" s="184">
        <v>70</v>
      </c>
      <c r="AO36" s="39" t="s">
        <v>449</v>
      </c>
      <c r="AP36" s="12"/>
      <c r="AV36" s="44">
        <v>20</v>
      </c>
      <c r="AW36" s="44">
        <v>21</v>
      </c>
      <c r="AX36">
        <f t="shared" si="3"/>
        <v>3</v>
      </c>
      <c r="AY36">
        <v>22</v>
      </c>
      <c r="AZ36" s="162"/>
      <c r="BA36" s="44">
        <v>18</v>
      </c>
      <c r="BB36" s="44">
        <v>25</v>
      </c>
      <c r="BC36">
        <f t="shared" si="2"/>
        <v>4</v>
      </c>
      <c r="BD36">
        <v>23</v>
      </c>
      <c r="BF36" s="162"/>
      <c r="BG36" s="12">
        <v>2</v>
      </c>
      <c r="BH36" s="12">
        <v>10</v>
      </c>
      <c r="BI36">
        <f t="shared" si="4"/>
        <v>4</v>
      </c>
      <c r="BJ36">
        <v>27</v>
      </c>
    </row>
    <row r="37" spans="1:62" ht="21" customHeight="1" thickBot="1" x14ac:dyDescent="0.35">
      <c r="A37" s="39">
        <v>20</v>
      </c>
      <c r="B37" s="39"/>
      <c r="D37" s="224" t="s">
        <v>56</v>
      </c>
      <c r="E37" s="39" t="str">
        <f t="shared" si="0"/>
        <v>SARC</v>
      </c>
      <c r="F37" s="224" t="s">
        <v>72</v>
      </c>
      <c r="G37" t="s">
        <v>9</v>
      </c>
      <c r="H37" s="9" t="s">
        <v>328</v>
      </c>
      <c r="I37" s="9" t="str">
        <f t="shared" si="1"/>
        <v>SARC- Dirt Devils</v>
      </c>
      <c r="N37" t="s">
        <v>545</v>
      </c>
      <c r="AB37" t="s">
        <v>9</v>
      </c>
      <c r="AC37" t="s">
        <v>117</v>
      </c>
      <c r="AE37" s="189" t="s">
        <v>117</v>
      </c>
      <c r="AF37" s="189" t="s">
        <v>9</v>
      </c>
      <c r="AI37" t="s">
        <v>9</v>
      </c>
      <c r="AJ37" t="s">
        <v>186</v>
      </c>
      <c r="AK37">
        <v>7</v>
      </c>
      <c r="AL37">
        <v>4</v>
      </c>
      <c r="AN37">
        <v>22</v>
      </c>
      <c r="AO37" s="39"/>
      <c r="AP37" s="12"/>
      <c r="AV37" s="44">
        <v>21</v>
      </c>
      <c r="AW37" s="44">
        <v>26</v>
      </c>
      <c r="AX37">
        <f t="shared" si="3"/>
        <v>3</v>
      </c>
      <c r="AY37">
        <v>23</v>
      </c>
      <c r="AZ37" s="162"/>
      <c r="BA37" s="44">
        <v>18</v>
      </c>
      <c r="BB37" s="44">
        <v>26</v>
      </c>
      <c r="BC37">
        <f t="shared" si="2"/>
        <v>4</v>
      </c>
      <c r="BD37">
        <v>24</v>
      </c>
      <c r="BF37" s="162"/>
      <c r="BG37" s="12">
        <v>2</v>
      </c>
      <c r="BH37" s="12">
        <v>18</v>
      </c>
      <c r="BI37">
        <f t="shared" si="4"/>
        <v>4</v>
      </c>
      <c r="BJ37">
        <v>28</v>
      </c>
    </row>
    <row r="38" spans="1:62" ht="21" customHeight="1" thickBot="1" x14ac:dyDescent="0.35">
      <c r="A38" s="39">
        <v>21</v>
      </c>
      <c r="B38" s="39"/>
      <c r="D38" s="224" t="s">
        <v>77</v>
      </c>
      <c r="E38" s="39" t="str">
        <f t="shared" si="0"/>
        <v>LKP</v>
      </c>
      <c r="F38" s="224" t="s">
        <v>595</v>
      </c>
      <c r="G38" t="s">
        <v>9</v>
      </c>
      <c r="H38" s="9" t="s">
        <v>336</v>
      </c>
      <c r="I38" s="9" t="str">
        <f t="shared" si="1"/>
        <v>LKP- How I Set your Mother</v>
      </c>
      <c r="J38" s="49" t="s">
        <v>240</v>
      </c>
      <c r="M38" s="13" t="s">
        <v>225</v>
      </c>
      <c r="N38" s="49" t="s">
        <v>197</v>
      </c>
      <c r="O38" s="49" t="s">
        <v>122</v>
      </c>
      <c r="P38" s="49" t="s">
        <v>104</v>
      </c>
      <c r="Q38" s="49" t="s">
        <v>391</v>
      </c>
      <c r="R38" s="49" t="s">
        <v>385</v>
      </c>
      <c r="S38" s="49" t="s">
        <v>196</v>
      </c>
      <c r="T38" s="49" t="s">
        <v>609</v>
      </c>
      <c r="U38" s="49" t="s">
        <v>112</v>
      </c>
      <c r="V38" s="49" t="s">
        <v>127</v>
      </c>
      <c r="AB38" t="s">
        <v>9</v>
      </c>
      <c r="AC38" t="s">
        <v>611</v>
      </c>
      <c r="AE38" s="189" t="s">
        <v>611</v>
      </c>
      <c r="AF38" s="189" t="s">
        <v>9</v>
      </c>
      <c r="AI38" t="s">
        <v>9</v>
      </c>
      <c r="AJ38" t="s">
        <v>117</v>
      </c>
      <c r="AK38">
        <v>6</v>
      </c>
      <c r="AL38">
        <v>5</v>
      </c>
      <c r="AN38">
        <v>22</v>
      </c>
      <c r="AO38" s="39"/>
      <c r="AP38" s="12"/>
      <c r="AV38" s="44">
        <v>22</v>
      </c>
      <c r="AW38" s="44">
        <v>23</v>
      </c>
      <c r="AX38">
        <f t="shared" si="3"/>
        <v>3</v>
      </c>
      <c r="AY38">
        <v>24</v>
      </c>
      <c r="AZ38" s="162"/>
      <c r="BA38" s="44">
        <v>19</v>
      </c>
      <c r="BB38" s="44">
        <v>24</v>
      </c>
      <c r="BC38">
        <f t="shared" si="2"/>
        <v>4</v>
      </c>
      <c r="BD38">
        <v>25</v>
      </c>
      <c r="BF38" s="162"/>
      <c r="BG38" s="12">
        <v>2</v>
      </c>
      <c r="BH38" s="12">
        <v>28</v>
      </c>
      <c r="BI38">
        <f t="shared" si="4"/>
        <v>4</v>
      </c>
      <c r="BJ38">
        <v>21</v>
      </c>
    </row>
    <row r="39" spans="1:62" ht="21" customHeight="1" thickBot="1" x14ac:dyDescent="0.35">
      <c r="A39" s="39">
        <v>22</v>
      </c>
      <c r="B39" s="39"/>
      <c r="D39" s="224" t="s">
        <v>56</v>
      </c>
      <c r="E39" s="39" t="str">
        <f t="shared" si="0"/>
        <v>SARC</v>
      </c>
      <c r="F39" s="224" t="s">
        <v>543</v>
      </c>
      <c r="G39" t="s">
        <v>9</v>
      </c>
      <c r="H39" s="9" t="s">
        <v>350</v>
      </c>
      <c r="I39" s="9" t="str">
        <f t="shared" si="1"/>
        <v>SARC- Big Dig Energy</v>
      </c>
      <c r="J39" s="104" t="s">
        <v>241</v>
      </c>
      <c r="M39" s="13" t="s">
        <v>227</v>
      </c>
      <c r="N39" s="104" t="s">
        <v>120</v>
      </c>
      <c r="O39" s="104" t="s">
        <v>546</v>
      </c>
      <c r="P39" s="104" t="s">
        <v>110</v>
      </c>
      <c r="Q39" s="104" t="s">
        <v>388</v>
      </c>
      <c r="R39" s="104" t="s">
        <v>306</v>
      </c>
      <c r="S39" s="104" t="s">
        <v>114</v>
      </c>
      <c r="T39" s="104" t="s">
        <v>547</v>
      </c>
      <c r="U39" s="104" t="s">
        <v>124</v>
      </c>
      <c r="V39" s="104" t="s">
        <v>107</v>
      </c>
      <c r="AB39" t="s">
        <v>9</v>
      </c>
      <c r="AC39" t="s">
        <v>126</v>
      </c>
      <c r="AE39" s="189" t="s">
        <v>126</v>
      </c>
      <c r="AF39" s="189" t="s">
        <v>9</v>
      </c>
      <c r="AI39" t="s">
        <v>9</v>
      </c>
      <c r="AJ39" t="s">
        <v>611</v>
      </c>
      <c r="AK39">
        <v>6</v>
      </c>
      <c r="AL39">
        <v>5</v>
      </c>
      <c r="AN39">
        <v>-26</v>
      </c>
      <c r="AO39" s="39"/>
      <c r="AP39" s="12"/>
      <c r="AV39" s="44">
        <v>22</v>
      </c>
      <c r="AW39" s="44">
        <v>24</v>
      </c>
      <c r="AX39">
        <f t="shared" si="3"/>
        <v>3</v>
      </c>
      <c r="AY39">
        <v>25</v>
      </c>
      <c r="AZ39" s="162"/>
      <c r="BA39" s="44">
        <v>19</v>
      </c>
      <c r="BB39" s="44">
        <v>25</v>
      </c>
      <c r="BC39">
        <f t="shared" si="2"/>
        <v>4</v>
      </c>
      <c r="BD39">
        <v>26</v>
      </c>
      <c r="BF39" s="162"/>
      <c r="BG39" s="12">
        <v>10</v>
      </c>
      <c r="BH39" s="12">
        <v>18</v>
      </c>
    </row>
    <row r="40" spans="1:62" ht="21" customHeight="1" thickBot="1" x14ac:dyDescent="0.35">
      <c r="A40" s="39">
        <v>23</v>
      </c>
      <c r="B40" s="39"/>
      <c r="D40" s="224" t="s">
        <v>56</v>
      </c>
      <c r="E40" s="39" t="str">
        <f t="shared" si="0"/>
        <v>SARC</v>
      </c>
      <c r="F40" s="224" t="s">
        <v>68</v>
      </c>
      <c r="G40" t="s">
        <v>9</v>
      </c>
      <c r="H40" s="9" t="s">
        <v>343</v>
      </c>
      <c r="I40" s="9" t="str">
        <f t="shared" si="1"/>
        <v>SARC- Sets on the Beach</v>
      </c>
      <c r="J40" s="106" t="s">
        <v>242</v>
      </c>
      <c r="M40" s="13" t="s">
        <v>226</v>
      </c>
      <c r="N40" s="189" t="s">
        <v>404</v>
      </c>
      <c r="O40" s="189" t="s">
        <v>401</v>
      </c>
      <c r="P40" s="189" t="s">
        <v>549</v>
      </c>
      <c r="Q40" s="189" t="s">
        <v>117</v>
      </c>
      <c r="R40" s="189" t="s">
        <v>126</v>
      </c>
      <c r="S40" s="189" t="s">
        <v>441</v>
      </c>
      <c r="T40" s="189" t="s">
        <v>119</v>
      </c>
      <c r="U40" s="189" t="s">
        <v>611</v>
      </c>
      <c r="V40" s="189" t="s">
        <v>548</v>
      </c>
      <c r="AB40" t="s">
        <v>9</v>
      </c>
      <c r="AC40" t="s">
        <v>195</v>
      </c>
      <c r="AE40" s="189" t="s">
        <v>195</v>
      </c>
      <c r="AF40" s="189" t="s">
        <v>9</v>
      </c>
      <c r="AI40" t="s">
        <v>9</v>
      </c>
      <c r="AJ40" t="s">
        <v>126</v>
      </c>
      <c r="AK40">
        <v>6</v>
      </c>
      <c r="AL40">
        <v>5</v>
      </c>
      <c r="AN40">
        <v>6</v>
      </c>
      <c r="AO40" s="39"/>
      <c r="AP40" s="12"/>
      <c r="AV40" s="44">
        <v>22</v>
      </c>
      <c r="AW40" s="44">
        <v>25</v>
      </c>
      <c r="AX40">
        <f t="shared" si="3"/>
        <v>3</v>
      </c>
      <c r="AY40">
        <v>26</v>
      </c>
      <c r="AZ40" s="162"/>
      <c r="BA40" s="44">
        <v>19</v>
      </c>
      <c r="BB40" s="44">
        <v>26</v>
      </c>
      <c r="BF40" s="162"/>
      <c r="BG40" s="12">
        <v>10</v>
      </c>
      <c r="BH40" s="12">
        <v>28</v>
      </c>
    </row>
    <row r="41" spans="1:62" ht="21" customHeight="1" thickBot="1" x14ac:dyDescent="0.35">
      <c r="A41" s="39">
        <v>24</v>
      </c>
      <c r="B41" s="39"/>
      <c r="D41" s="224" t="s">
        <v>56</v>
      </c>
      <c r="E41" s="39" t="str">
        <f t="shared" si="0"/>
        <v>SARC</v>
      </c>
      <c r="F41" s="224" t="s">
        <v>75</v>
      </c>
      <c r="G41" t="s">
        <v>9</v>
      </c>
      <c r="H41" s="9" t="s">
        <v>345</v>
      </c>
      <c r="I41" s="9" t="str">
        <f t="shared" si="1"/>
        <v>SARC- Notorious D.I.G.</v>
      </c>
      <c r="J41" s="102" t="s">
        <v>243</v>
      </c>
      <c r="M41" s="13" t="s">
        <v>228</v>
      </c>
      <c r="N41" s="102" t="s">
        <v>610</v>
      </c>
      <c r="O41" s="102" t="s">
        <v>550</v>
      </c>
      <c r="P41" s="102" t="s">
        <v>551</v>
      </c>
      <c r="Q41" s="102" t="s">
        <v>392</v>
      </c>
      <c r="R41" s="102" t="s">
        <v>181</v>
      </c>
      <c r="S41" s="102" t="s">
        <v>113</v>
      </c>
      <c r="T41" s="102" t="s">
        <v>116</v>
      </c>
      <c r="U41" s="102" t="s">
        <v>106</v>
      </c>
      <c r="V41" s="102" t="s">
        <v>111</v>
      </c>
      <c r="AB41" t="s">
        <v>9</v>
      </c>
      <c r="AC41" t="s">
        <v>119</v>
      </c>
      <c r="AE41" s="189" t="s">
        <v>119</v>
      </c>
      <c r="AF41" s="189" t="s">
        <v>9</v>
      </c>
      <c r="AI41" t="s">
        <v>9</v>
      </c>
      <c r="AJ41" t="s">
        <v>195</v>
      </c>
      <c r="AK41">
        <v>5</v>
      </c>
      <c r="AL41">
        <v>6</v>
      </c>
      <c r="AN41">
        <v>6</v>
      </c>
      <c r="AO41" s="39"/>
      <c r="AP41" s="12"/>
      <c r="AV41" s="44">
        <v>23</v>
      </c>
      <c r="AW41" s="44">
        <v>24</v>
      </c>
      <c r="AZ41" s="162"/>
      <c r="BA41" s="44">
        <v>19</v>
      </c>
      <c r="BB41" s="44">
        <v>22</v>
      </c>
      <c r="BF41" s="162"/>
      <c r="BG41" s="12">
        <v>18</v>
      </c>
      <c r="BH41" s="12">
        <v>28</v>
      </c>
    </row>
    <row r="42" spans="1:62" ht="21" customHeight="1" thickBot="1" x14ac:dyDescent="0.35">
      <c r="A42" s="39">
        <v>25</v>
      </c>
      <c r="B42" s="39"/>
      <c r="D42" s="224" t="s">
        <v>539</v>
      </c>
      <c r="E42" s="39" t="str">
        <f t="shared" si="0"/>
        <v>NHC</v>
      </c>
      <c r="F42" s="225" t="s">
        <v>400</v>
      </c>
      <c r="G42" t="s">
        <v>9</v>
      </c>
      <c r="H42" s="9" t="s">
        <v>330</v>
      </c>
      <c r="I42" s="9" t="str">
        <f t="shared" si="1"/>
        <v>NHC- That's What She Set</v>
      </c>
      <c r="AB42" s="186" t="s">
        <v>9</v>
      </c>
      <c r="AC42" s="186" t="s">
        <v>118</v>
      </c>
      <c r="AE42" s="189" t="s">
        <v>118</v>
      </c>
      <c r="AF42" s="189" t="s">
        <v>9</v>
      </c>
      <c r="AI42" t="s">
        <v>9</v>
      </c>
      <c r="AJ42" t="s">
        <v>119</v>
      </c>
      <c r="AK42">
        <v>3</v>
      </c>
      <c r="AL42">
        <v>8</v>
      </c>
      <c r="AN42">
        <v>-16</v>
      </c>
      <c r="AO42" s="39"/>
      <c r="AP42" s="12"/>
      <c r="AV42" s="44">
        <v>23</v>
      </c>
      <c r="AW42" s="44">
        <v>25</v>
      </c>
      <c r="AZ42" s="162"/>
      <c r="BA42" s="44">
        <v>20</v>
      </c>
      <c r="BB42" s="44">
        <v>25</v>
      </c>
      <c r="BF42" s="162"/>
      <c r="BG42" s="12">
        <v>21</v>
      </c>
      <c r="BH42" s="12">
        <v>27</v>
      </c>
    </row>
    <row r="43" spans="1:62" ht="21" customHeight="1" thickBot="1" x14ac:dyDescent="0.35">
      <c r="A43" s="39">
        <v>26</v>
      </c>
      <c r="B43" s="39"/>
      <c r="D43" s="224" t="s">
        <v>57</v>
      </c>
      <c r="E43" s="39" t="str">
        <f t="shared" si="0"/>
        <v>GS</v>
      </c>
      <c r="F43" s="224" t="s">
        <v>409</v>
      </c>
      <c r="G43" t="s">
        <v>9</v>
      </c>
      <c r="H43" s="9" t="s">
        <v>351</v>
      </c>
      <c r="I43" s="9" t="str">
        <f t="shared" si="1"/>
        <v>GS- Overserved</v>
      </c>
      <c r="AB43" s="186" t="s">
        <v>9</v>
      </c>
      <c r="AC43" s="186" t="s">
        <v>440</v>
      </c>
      <c r="AE43" s="189" t="s">
        <v>440</v>
      </c>
      <c r="AF43" s="189" t="s">
        <v>9</v>
      </c>
      <c r="AI43" s="184" t="s">
        <v>9</v>
      </c>
      <c r="AJ43" s="184" t="s">
        <v>404</v>
      </c>
      <c r="AK43" s="184">
        <v>3</v>
      </c>
      <c r="AL43" s="184">
        <v>8</v>
      </c>
      <c r="AM43" s="184"/>
      <c r="AN43" s="184">
        <v>-45</v>
      </c>
      <c r="AO43" s="39"/>
      <c r="AP43" s="12"/>
      <c r="AV43" s="44">
        <v>24</v>
      </c>
      <c r="AW43" s="44">
        <v>26</v>
      </c>
      <c r="AZ43" s="162"/>
      <c r="BA43" s="44">
        <v>20</v>
      </c>
      <c r="BB43" s="44">
        <v>26</v>
      </c>
      <c r="BF43" s="162"/>
      <c r="BG43" s="12">
        <v>21</v>
      </c>
      <c r="BH43" s="12">
        <v>28</v>
      </c>
    </row>
    <row r="44" spans="1:62" ht="21" customHeight="1" thickBot="1" x14ac:dyDescent="0.35">
      <c r="A44" s="39">
        <v>27</v>
      </c>
      <c r="B44" s="39"/>
      <c r="C44" s="207"/>
      <c r="D44" s="224" t="s">
        <v>57</v>
      </c>
      <c r="E44" s="39" t="str">
        <f t="shared" si="0"/>
        <v>GS</v>
      </c>
      <c r="F44" s="224" t="s">
        <v>445</v>
      </c>
      <c r="G44" t="s">
        <v>9</v>
      </c>
      <c r="H44" s="9" t="s">
        <v>341</v>
      </c>
      <c r="I44" s="9" t="str">
        <f t="shared" si="1"/>
        <v>GS- Swamp Thangs</v>
      </c>
      <c r="AB44" s="183" t="s">
        <v>9</v>
      </c>
      <c r="AC44" s="183" t="s">
        <v>401</v>
      </c>
      <c r="AE44" s="190" t="s">
        <v>401</v>
      </c>
      <c r="AF44" s="190" t="s">
        <v>9</v>
      </c>
      <c r="AI44" s="192" t="s">
        <v>9</v>
      </c>
      <c r="AJ44" s="192" t="s">
        <v>106</v>
      </c>
      <c r="AK44" s="192">
        <v>2</v>
      </c>
      <c r="AL44" s="192">
        <v>9</v>
      </c>
      <c r="AM44" s="192"/>
      <c r="AN44" s="192">
        <v>-67</v>
      </c>
      <c r="AO44" s="39"/>
      <c r="AP44" s="12"/>
      <c r="AV44" s="44">
        <v>25</v>
      </c>
      <c r="AW44" s="44">
        <v>26</v>
      </c>
      <c r="AZ44" s="162"/>
      <c r="BA44" s="44">
        <v>20</v>
      </c>
      <c r="BB44" s="44">
        <v>22</v>
      </c>
      <c r="BF44" s="162"/>
      <c r="BG44" s="12">
        <v>21</v>
      </c>
      <c r="BH44" s="12">
        <v>2</v>
      </c>
    </row>
    <row r="45" spans="1:62" ht="21" customHeight="1" thickBot="1" x14ac:dyDescent="0.45">
      <c r="A45" s="39">
        <v>28</v>
      </c>
      <c r="B45" s="39"/>
      <c r="D45" s="226" t="s">
        <v>57</v>
      </c>
      <c r="E45" s="39" t="str">
        <f t="shared" si="0"/>
        <v>GS</v>
      </c>
      <c r="F45" s="226" t="s">
        <v>540</v>
      </c>
      <c r="G45" t="s">
        <v>10</v>
      </c>
      <c r="H45" s="9" t="s">
        <v>355</v>
      </c>
      <c r="I45" s="9" t="str">
        <f t="shared" si="1"/>
        <v>GS- One Hit Wonders</v>
      </c>
      <c r="J45" s="156">
        <v>2023</v>
      </c>
      <c r="K45" t="s">
        <v>439</v>
      </c>
      <c r="AB45" s="184" t="s">
        <v>10</v>
      </c>
      <c r="AC45" s="184" t="s">
        <v>189</v>
      </c>
      <c r="AE45" s="102" t="s">
        <v>189</v>
      </c>
      <c r="AF45" s="102" t="s">
        <v>10</v>
      </c>
      <c r="AI45" s="186" t="s">
        <v>10</v>
      </c>
      <c r="AJ45" s="186" t="s">
        <v>118</v>
      </c>
      <c r="AK45" s="186">
        <v>9</v>
      </c>
      <c r="AL45" s="186">
        <v>2</v>
      </c>
      <c r="AM45" s="186"/>
      <c r="AN45" s="186">
        <v>65</v>
      </c>
      <c r="AO45" s="39"/>
      <c r="AP45" s="12"/>
      <c r="AV45" s="102">
        <v>27</v>
      </c>
      <c r="AW45" s="102">
        <v>28</v>
      </c>
      <c r="AX45">
        <f t="shared" ref="AX45:AX54" si="5">COUNTIF(AV$45:AW$59,AY45)</f>
        <v>3</v>
      </c>
      <c r="AY45">
        <v>27</v>
      </c>
      <c r="AZ45" s="162"/>
      <c r="BA45" s="44">
        <v>20</v>
      </c>
      <c r="BB45" s="44">
        <v>23</v>
      </c>
      <c r="BF45" s="162"/>
      <c r="BG45" s="12">
        <v>21</v>
      </c>
      <c r="BH45" s="12">
        <v>9</v>
      </c>
    </row>
    <row r="46" spans="1:62" ht="21" customHeight="1" thickBot="1" x14ac:dyDescent="0.35">
      <c r="A46" s="39">
        <v>29</v>
      </c>
      <c r="B46" s="39"/>
      <c r="D46" s="226" t="s">
        <v>56</v>
      </c>
      <c r="E46" s="39" t="str">
        <f t="shared" si="0"/>
        <v>SARC</v>
      </c>
      <c r="F46" s="226" t="s">
        <v>382</v>
      </c>
      <c r="G46" t="s">
        <v>10</v>
      </c>
      <c r="H46" s="9" t="s">
        <v>346</v>
      </c>
      <c r="I46" s="9" t="str">
        <f t="shared" si="1"/>
        <v>SARC- ChewBlocka</v>
      </c>
      <c r="M46" s="13" t="s">
        <v>26</v>
      </c>
      <c r="N46" s="13"/>
      <c r="P46" s="13"/>
      <c r="R46" s="13"/>
      <c r="S46" s="13"/>
      <c r="T46" s="13" t="s">
        <v>26</v>
      </c>
      <c r="AB46" s="184" t="s">
        <v>10</v>
      </c>
      <c r="AC46" s="184" t="s">
        <v>404</v>
      </c>
      <c r="AE46" s="102" t="s">
        <v>404</v>
      </c>
      <c r="AF46" s="102" t="s">
        <v>10</v>
      </c>
      <c r="AI46" s="186" t="s">
        <v>10</v>
      </c>
      <c r="AJ46" s="186" t="s">
        <v>450</v>
      </c>
      <c r="AK46" s="186">
        <v>8</v>
      </c>
      <c r="AL46" s="186">
        <v>3</v>
      </c>
      <c r="AM46" s="186"/>
      <c r="AN46" s="186">
        <v>53</v>
      </c>
      <c r="AO46" s="39"/>
      <c r="AP46" s="12"/>
      <c r="AV46" s="102">
        <v>27</v>
      </c>
      <c r="AW46" s="102">
        <v>29</v>
      </c>
      <c r="AX46">
        <f t="shared" si="5"/>
        <v>3</v>
      </c>
      <c r="AY46">
        <v>28</v>
      </c>
      <c r="AZ46" s="162"/>
      <c r="BA46" s="44">
        <v>21</v>
      </c>
      <c r="BB46" s="44">
        <v>26</v>
      </c>
      <c r="BF46" s="162"/>
      <c r="BG46" s="12">
        <v>17</v>
      </c>
      <c r="BH46" s="12">
        <v>10</v>
      </c>
    </row>
    <row r="47" spans="1:62" ht="21" customHeight="1" thickBot="1" x14ac:dyDescent="0.35">
      <c r="A47" s="39">
        <v>30</v>
      </c>
      <c r="B47" s="39"/>
      <c r="D47" s="226" t="s">
        <v>56</v>
      </c>
      <c r="E47" s="39" t="str">
        <f t="shared" si="0"/>
        <v>SARC</v>
      </c>
      <c r="F47" s="226" t="s">
        <v>304</v>
      </c>
      <c r="G47" t="s">
        <v>10</v>
      </c>
      <c r="H47" s="9" t="s">
        <v>327</v>
      </c>
      <c r="I47" s="9" t="str">
        <f t="shared" si="1"/>
        <v>SARC- Mojo Risin</v>
      </c>
      <c r="N47" t="s">
        <v>190</v>
      </c>
      <c r="O47" t="s">
        <v>190</v>
      </c>
      <c r="P47" t="s">
        <v>190</v>
      </c>
      <c r="Q47" t="s">
        <v>190</v>
      </c>
      <c r="U47" t="s">
        <v>191</v>
      </c>
      <c r="V47" t="s">
        <v>191</v>
      </c>
      <c r="W47" t="s">
        <v>192</v>
      </c>
      <c r="X47" t="s">
        <v>192</v>
      </c>
      <c r="AB47" s="184" t="s">
        <v>10</v>
      </c>
      <c r="AC47" s="184" t="s">
        <v>106</v>
      </c>
      <c r="AE47" s="102" t="s">
        <v>106</v>
      </c>
      <c r="AF47" s="102" t="s">
        <v>10</v>
      </c>
      <c r="AI47" s="186" t="s">
        <v>10</v>
      </c>
      <c r="AJ47" s="186" t="s">
        <v>401</v>
      </c>
      <c r="AK47" s="186">
        <v>5</v>
      </c>
      <c r="AL47" s="186">
        <v>6</v>
      </c>
      <c r="AM47" s="186"/>
      <c r="AN47" s="186">
        <v>7</v>
      </c>
      <c r="AO47" s="39"/>
      <c r="AP47" s="12"/>
      <c r="AV47" s="102">
        <v>27</v>
      </c>
      <c r="AW47" s="102">
        <v>30</v>
      </c>
      <c r="AX47">
        <f t="shared" si="5"/>
        <v>3</v>
      </c>
      <c r="AY47">
        <v>29</v>
      </c>
      <c r="AZ47" s="162"/>
      <c r="BA47" s="44">
        <v>21</v>
      </c>
      <c r="BB47" s="44">
        <v>22</v>
      </c>
      <c r="BF47" s="162"/>
      <c r="BG47" s="12">
        <v>18</v>
      </c>
      <c r="BH47" s="12">
        <v>1</v>
      </c>
    </row>
    <row r="48" spans="1:62" ht="21" customHeight="1" thickBot="1" x14ac:dyDescent="0.35">
      <c r="A48" s="39">
        <v>31</v>
      </c>
      <c r="B48" s="39"/>
      <c r="C48" s="208"/>
      <c r="D48" s="226" t="s">
        <v>56</v>
      </c>
      <c r="E48" s="39" t="str">
        <f t="shared" si="0"/>
        <v>SARC</v>
      </c>
      <c r="F48" s="226" t="s">
        <v>71</v>
      </c>
      <c r="G48" t="s">
        <v>10</v>
      </c>
      <c r="H48" s="9" t="s">
        <v>353</v>
      </c>
      <c r="I48" s="9" t="str">
        <f t="shared" si="1"/>
        <v>SARC- Raleigh Brawl</v>
      </c>
      <c r="J48" s="49" t="s">
        <v>240</v>
      </c>
      <c r="L48" s="13" t="s">
        <v>236</v>
      </c>
      <c r="M48" s="13" t="s">
        <v>225</v>
      </c>
      <c r="N48" s="108" t="s">
        <v>197</v>
      </c>
      <c r="O48" s="108" t="s">
        <v>122</v>
      </c>
      <c r="P48" s="108" t="s">
        <v>609</v>
      </c>
      <c r="Q48" s="108" t="s">
        <v>196</v>
      </c>
      <c r="T48" s="13" t="s">
        <v>229</v>
      </c>
      <c r="U48" s="108" t="s">
        <v>112</v>
      </c>
      <c r="V48" s="108" t="s">
        <v>104</v>
      </c>
      <c r="W48" s="108" t="s">
        <v>391</v>
      </c>
      <c r="X48" s="108" t="s">
        <v>385</v>
      </c>
      <c r="Z48" s="100" t="s">
        <v>150</v>
      </c>
      <c r="AB48" t="s">
        <v>10</v>
      </c>
      <c r="AC48" t="s">
        <v>610</v>
      </c>
      <c r="AE48" s="102" t="s">
        <v>610</v>
      </c>
      <c r="AF48" s="102" t="s">
        <v>10</v>
      </c>
      <c r="AI48" t="s">
        <v>10</v>
      </c>
      <c r="AJ48" t="s">
        <v>610</v>
      </c>
      <c r="AK48">
        <v>4</v>
      </c>
      <c r="AL48">
        <v>7</v>
      </c>
      <c r="AN48">
        <v>-46</v>
      </c>
      <c r="AO48" s="39"/>
      <c r="AP48" s="12"/>
      <c r="AV48" s="102">
        <v>28</v>
      </c>
      <c r="AW48" s="102">
        <v>29</v>
      </c>
      <c r="AX48">
        <f t="shared" si="5"/>
        <v>3</v>
      </c>
      <c r="AY48">
        <v>30</v>
      </c>
      <c r="AZ48" s="162"/>
      <c r="BA48" s="44">
        <v>21</v>
      </c>
      <c r="BB48" s="44">
        <v>23</v>
      </c>
      <c r="BF48" s="162"/>
      <c r="BG48">
        <v>3</v>
      </c>
      <c r="BH48">
        <v>11</v>
      </c>
      <c r="BI48">
        <f>COUNTIF(BG$48:BH$67,BJ48)</f>
        <v>4</v>
      </c>
      <c r="BJ48">
        <v>3</v>
      </c>
    </row>
    <row r="49" spans="1:62" ht="21" customHeight="1" thickBot="1" x14ac:dyDescent="0.35">
      <c r="A49" s="39">
        <v>32</v>
      </c>
      <c r="B49" s="39"/>
      <c r="D49" s="226" t="s">
        <v>58</v>
      </c>
      <c r="E49" s="39" t="str">
        <f t="shared" si="0"/>
        <v>CTSC</v>
      </c>
      <c r="F49" s="226" t="s">
        <v>291</v>
      </c>
      <c r="G49" t="s">
        <v>10</v>
      </c>
      <c r="H49" s="9" t="s">
        <v>352</v>
      </c>
      <c r="I49" s="9" t="str">
        <f t="shared" si="1"/>
        <v>CTSC- Sand in Strange Places</v>
      </c>
      <c r="J49" s="104" t="s">
        <v>241</v>
      </c>
      <c r="L49" s="13" t="s">
        <v>294</v>
      </c>
      <c r="M49" s="13" t="s">
        <v>227</v>
      </c>
      <c r="N49" s="110" t="s">
        <v>115</v>
      </c>
      <c r="O49" s="110" t="s">
        <v>388</v>
      </c>
      <c r="P49" s="110" t="s">
        <v>127</v>
      </c>
      <c r="Q49" s="110" t="s">
        <v>107</v>
      </c>
      <c r="T49" s="13" t="s">
        <v>231</v>
      </c>
      <c r="U49" s="110" t="s">
        <v>110</v>
      </c>
      <c r="V49" s="110" t="s">
        <v>124</v>
      </c>
      <c r="W49" s="110" t="s">
        <v>306</v>
      </c>
      <c r="X49" s="110" t="s">
        <v>114</v>
      </c>
      <c r="Z49" s="103" t="s">
        <v>170</v>
      </c>
      <c r="AB49" t="s">
        <v>10</v>
      </c>
      <c r="AC49" t="s">
        <v>441</v>
      </c>
      <c r="AE49" s="102" t="s">
        <v>441</v>
      </c>
      <c r="AF49" s="102" t="s">
        <v>10</v>
      </c>
      <c r="AI49" t="s">
        <v>10</v>
      </c>
      <c r="AJ49" t="s">
        <v>123</v>
      </c>
      <c r="AK49">
        <v>4</v>
      </c>
      <c r="AL49">
        <v>7</v>
      </c>
      <c r="AN49">
        <v>-54</v>
      </c>
      <c r="AO49" s="39"/>
      <c r="AP49" s="12"/>
      <c r="AV49" s="102">
        <v>28</v>
      </c>
      <c r="AW49" s="102">
        <v>30</v>
      </c>
      <c r="AX49">
        <f t="shared" si="5"/>
        <v>3</v>
      </c>
      <c r="AY49">
        <v>31</v>
      </c>
      <c r="AZ49" s="162"/>
      <c r="BA49" s="44">
        <v>21</v>
      </c>
      <c r="BB49" s="44">
        <v>24</v>
      </c>
      <c r="BF49" s="162"/>
      <c r="BG49">
        <v>3</v>
      </c>
      <c r="BH49">
        <v>19</v>
      </c>
      <c r="BI49">
        <f t="shared" ref="BI49:BI56" si="6">COUNTIF(BG$48:BH$67,BJ49)</f>
        <v>4</v>
      </c>
      <c r="BJ49">
        <v>4</v>
      </c>
    </row>
    <row r="50" spans="1:62" ht="21" customHeight="1" thickBot="1" x14ac:dyDescent="0.35">
      <c r="A50" s="39">
        <v>33</v>
      </c>
      <c r="B50" s="39"/>
      <c r="D50" s="226" t="s">
        <v>58</v>
      </c>
      <c r="E50" s="39" t="str">
        <f t="shared" si="0"/>
        <v>CTSC</v>
      </c>
      <c r="F50" s="226" t="s">
        <v>221</v>
      </c>
      <c r="G50" t="s">
        <v>10</v>
      </c>
      <c r="H50" s="9" t="s">
        <v>322</v>
      </c>
      <c r="I50" s="9" t="str">
        <f t="shared" si="1"/>
        <v>CTSC- Volley Llamas</v>
      </c>
      <c r="J50" s="106" t="s">
        <v>242</v>
      </c>
      <c r="L50" s="13" t="s">
        <v>295</v>
      </c>
      <c r="M50" s="13" t="s">
        <v>226</v>
      </c>
      <c r="N50" s="123" t="s">
        <v>440</v>
      </c>
      <c r="O50" s="123" t="s">
        <v>118</v>
      </c>
      <c r="P50" s="123" t="s">
        <v>117</v>
      </c>
      <c r="Q50" s="123" t="s">
        <v>611</v>
      </c>
      <c r="R50" s="123" t="s">
        <v>186</v>
      </c>
      <c r="T50" s="13" t="s">
        <v>230</v>
      </c>
      <c r="U50" s="123" t="s">
        <v>119</v>
      </c>
      <c r="V50" s="123" t="s">
        <v>120</v>
      </c>
      <c r="W50" s="123" t="s">
        <v>126</v>
      </c>
      <c r="X50" s="123" t="s">
        <v>401</v>
      </c>
      <c r="Y50" s="123" t="s">
        <v>195</v>
      </c>
      <c r="Z50" s="151" t="s">
        <v>172</v>
      </c>
      <c r="AB50" t="s">
        <v>10</v>
      </c>
      <c r="AC50" t="s">
        <v>181</v>
      </c>
      <c r="AE50" s="102" t="s">
        <v>181</v>
      </c>
      <c r="AF50" s="102" t="s">
        <v>10</v>
      </c>
      <c r="AI50" t="s">
        <v>10</v>
      </c>
      <c r="AJ50" t="s">
        <v>181</v>
      </c>
      <c r="AK50">
        <v>3</v>
      </c>
      <c r="AL50">
        <v>8</v>
      </c>
      <c r="AN50">
        <v>-80</v>
      </c>
      <c r="AO50" s="39"/>
      <c r="AP50" s="12"/>
      <c r="AV50" s="102">
        <v>29</v>
      </c>
      <c r="AW50" s="102">
        <v>31</v>
      </c>
      <c r="AX50">
        <f t="shared" si="5"/>
        <v>3</v>
      </c>
      <c r="AY50">
        <v>32</v>
      </c>
      <c r="AZ50" s="162"/>
      <c r="BA50" s="102">
        <v>27</v>
      </c>
      <c r="BB50" s="102">
        <v>32</v>
      </c>
      <c r="BC50">
        <f t="shared" ref="BC50:BC59" si="7">COUNTIF(BA$50:BB$69,BD50)</f>
        <v>4</v>
      </c>
      <c r="BD50">
        <v>27</v>
      </c>
      <c r="BF50" s="162"/>
      <c r="BG50">
        <v>3</v>
      </c>
      <c r="BH50">
        <v>29</v>
      </c>
      <c r="BI50">
        <f t="shared" si="6"/>
        <v>4</v>
      </c>
      <c r="BJ50">
        <v>11</v>
      </c>
    </row>
    <row r="51" spans="1:62" ht="21" customHeight="1" thickBot="1" x14ac:dyDescent="0.35">
      <c r="A51" s="39">
        <v>34</v>
      </c>
      <c r="B51" s="39"/>
      <c r="D51" s="226" t="s">
        <v>56</v>
      </c>
      <c r="E51" s="39" t="str">
        <f t="shared" si="0"/>
        <v>SARC</v>
      </c>
      <c r="F51" s="226" t="s">
        <v>66</v>
      </c>
      <c r="G51" t="s">
        <v>10</v>
      </c>
      <c r="H51" s="9" t="s">
        <v>354</v>
      </c>
      <c r="I51" s="9" t="str">
        <f t="shared" si="1"/>
        <v>SARC- Mizfits</v>
      </c>
      <c r="J51" s="102" t="s">
        <v>243</v>
      </c>
      <c r="L51" s="13" t="s">
        <v>239</v>
      </c>
      <c r="M51" s="13" t="s">
        <v>228</v>
      </c>
      <c r="N51" s="111" t="s">
        <v>111</v>
      </c>
      <c r="O51" s="111" t="s">
        <v>181</v>
      </c>
      <c r="P51" s="111" t="s">
        <v>113</v>
      </c>
      <c r="Q51" s="111" t="s">
        <v>395</v>
      </c>
      <c r="R51" s="111" t="s">
        <v>404</v>
      </c>
      <c r="T51" s="13" t="s">
        <v>232</v>
      </c>
      <c r="U51" s="111" t="s">
        <v>441</v>
      </c>
      <c r="V51" s="111" t="s">
        <v>106</v>
      </c>
      <c r="W51" s="111" t="s">
        <v>610</v>
      </c>
      <c r="X51" s="111" t="s">
        <v>116</v>
      </c>
      <c r="Y51" s="111" t="s">
        <v>189</v>
      </c>
      <c r="Z51" s="101" t="s">
        <v>171</v>
      </c>
      <c r="AB51" t="s">
        <v>10</v>
      </c>
      <c r="AC51" t="s">
        <v>111</v>
      </c>
      <c r="AE51" s="102" t="s">
        <v>111</v>
      </c>
      <c r="AF51" s="102" t="s">
        <v>10</v>
      </c>
      <c r="AI51" t="s">
        <v>10</v>
      </c>
      <c r="AJ51" t="s">
        <v>111</v>
      </c>
      <c r="AK51">
        <v>3</v>
      </c>
      <c r="AL51">
        <v>8</v>
      </c>
      <c r="AN51">
        <v>-55</v>
      </c>
      <c r="AO51" s="39"/>
      <c r="AP51" s="12"/>
      <c r="AV51" s="102">
        <v>30</v>
      </c>
      <c r="AW51" s="102">
        <v>31</v>
      </c>
      <c r="AX51">
        <f t="shared" si="5"/>
        <v>3</v>
      </c>
      <c r="AY51">
        <v>33</v>
      </c>
      <c r="AZ51" s="162"/>
      <c r="BA51" s="102">
        <v>27</v>
      </c>
      <c r="BB51" s="102">
        <v>33</v>
      </c>
      <c r="BC51">
        <f t="shared" si="7"/>
        <v>4</v>
      </c>
      <c r="BD51">
        <v>28</v>
      </c>
      <c r="BF51" s="162"/>
      <c r="BG51">
        <v>11</v>
      </c>
      <c r="BH51">
        <v>19</v>
      </c>
      <c r="BI51">
        <f t="shared" si="6"/>
        <v>4</v>
      </c>
      <c r="BJ51">
        <v>12</v>
      </c>
    </row>
    <row r="52" spans="1:62" ht="21" customHeight="1" thickBot="1" x14ac:dyDescent="0.35">
      <c r="A52" s="39">
        <v>35</v>
      </c>
      <c r="B52" s="39"/>
      <c r="D52" s="226" t="s">
        <v>57</v>
      </c>
      <c r="E52" s="39" t="str">
        <f t="shared" si="0"/>
        <v>GS</v>
      </c>
      <c r="F52" s="226" t="s">
        <v>459</v>
      </c>
      <c r="G52" t="s">
        <v>10</v>
      </c>
      <c r="H52" s="9" t="s">
        <v>325</v>
      </c>
      <c r="I52" s="9" t="str">
        <f t="shared" si="1"/>
        <v>GS- El Toro’s Revenge</v>
      </c>
      <c r="N52" s="123" t="s">
        <v>186</v>
      </c>
      <c r="P52" s="111" t="s">
        <v>404</v>
      </c>
      <c r="U52" s="123" t="s">
        <v>195</v>
      </c>
      <c r="W52" s="111" t="s">
        <v>189</v>
      </c>
      <c r="AB52" t="s">
        <v>10</v>
      </c>
      <c r="AC52" t="s">
        <v>116</v>
      </c>
      <c r="AE52" s="102" t="s">
        <v>116</v>
      </c>
      <c r="AF52" s="102" t="s">
        <v>10</v>
      </c>
      <c r="AI52" t="s">
        <v>10</v>
      </c>
      <c r="AJ52" t="s">
        <v>116</v>
      </c>
      <c r="AK52">
        <v>2</v>
      </c>
      <c r="AL52">
        <v>9</v>
      </c>
      <c r="AN52">
        <v>-78</v>
      </c>
      <c r="AO52" s="39"/>
      <c r="AP52" s="12"/>
      <c r="AV52" s="102">
        <v>31</v>
      </c>
      <c r="AW52" s="102">
        <v>36</v>
      </c>
      <c r="AX52">
        <f t="shared" si="5"/>
        <v>3</v>
      </c>
      <c r="AY52">
        <v>34</v>
      </c>
      <c r="AZ52" s="162"/>
      <c r="BA52" s="102">
        <v>27</v>
      </c>
      <c r="BB52" s="102">
        <v>34</v>
      </c>
      <c r="BC52">
        <f t="shared" si="7"/>
        <v>4</v>
      </c>
      <c r="BD52">
        <v>29</v>
      </c>
      <c r="BF52" s="162"/>
      <c r="BG52">
        <v>11</v>
      </c>
      <c r="BH52">
        <v>29</v>
      </c>
      <c r="BI52">
        <f t="shared" si="6"/>
        <v>4</v>
      </c>
      <c r="BJ52">
        <v>19</v>
      </c>
    </row>
    <row r="53" spans="1:62" ht="21" customHeight="1" thickBot="1" x14ac:dyDescent="0.35">
      <c r="A53" s="39">
        <v>36</v>
      </c>
      <c r="B53" s="39"/>
      <c r="D53" s="226" t="s">
        <v>56</v>
      </c>
      <c r="E53" s="39" t="str">
        <f t="shared" si="0"/>
        <v>SARC</v>
      </c>
      <c r="F53" s="226" t="s">
        <v>105</v>
      </c>
      <c r="G53" t="s">
        <v>10</v>
      </c>
      <c r="H53" s="9" t="s">
        <v>329</v>
      </c>
      <c r="I53" s="9" t="str">
        <f t="shared" si="1"/>
        <v>SARC- Here for Beer</v>
      </c>
      <c r="AB53" t="s">
        <v>10</v>
      </c>
      <c r="AC53" t="s">
        <v>113</v>
      </c>
      <c r="AE53" s="102" t="s">
        <v>113</v>
      </c>
      <c r="AF53" s="102" t="s">
        <v>10</v>
      </c>
      <c r="AI53" t="s">
        <v>10</v>
      </c>
      <c r="AJ53" t="s">
        <v>113</v>
      </c>
      <c r="AK53">
        <v>2</v>
      </c>
      <c r="AL53">
        <v>9</v>
      </c>
      <c r="AN53">
        <v>-50</v>
      </c>
      <c r="AO53" s="39"/>
      <c r="AP53" s="12"/>
      <c r="AV53" s="102">
        <v>32</v>
      </c>
      <c r="AW53" s="102">
        <v>33</v>
      </c>
      <c r="AX53">
        <f t="shared" si="5"/>
        <v>3</v>
      </c>
      <c r="AY53">
        <v>35</v>
      </c>
      <c r="AZ53" s="162"/>
      <c r="BA53" s="102">
        <v>27</v>
      </c>
      <c r="BB53" s="102">
        <v>35</v>
      </c>
      <c r="BC53">
        <f t="shared" si="7"/>
        <v>4</v>
      </c>
      <c r="BD53">
        <v>30</v>
      </c>
      <c r="BF53" s="162"/>
      <c r="BG53">
        <v>19</v>
      </c>
      <c r="BH53">
        <v>29</v>
      </c>
      <c r="BI53">
        <f t="shared" si="6"/>
        <v>4</v>
      </c>
      <c r="BJ53">
        <v>20</v>
      </c>
    </row>
    <row r="54" spans="1:62" ht="21" customHeight="1" x14ac:dyDescent="0.3">
      <c r="A54" s="39"/>
      <c r="H54" s="9"/>
      <c r="AB54" t="s">
        <v>10</v>
      </c>
      <c r="AC54" t="s">
        <v>392</v>
      </c>
      <c r="AE54" s="102" t="s">
        <v>392</v>
      </c>
      <c r="AF54" s="102" t="s">
        <v>10</v>
      </c>
      <c r="AI54" t="s">
        <v>10</v>
      </c>
      <c r="AJ54" t="s">
        <v>392</v>
      </c>
      <c r="AK54">
        <v>2</v>
      </c>
      <c r="AL54">
        <v>9</v>
      </c>
      <c r="AN54">
        <v>-62</v>
      </c>
      <c r="AO54" s="39"/>
      <c r="AP54" s="12"/>
      <c r="AV54" s="102">
        <v>32</v>
      </c>
      <c r="AW54" s="102">
        <v>34</v>
      </c>
      <c r="AX54">
        <f t="shared" si="5"/>
        <v>3</v>
      </c>
      <c r="AY54">
        <v>36</v>
      </c>
      <c r="AZ54" s="162"/>
      <c r="BA54" s="102">
        <v>28</v>
      </c>
      <c r="BB54" s="102">
        <v>33</v>
      </c>
      <c r="BC54">
        <f t="shared" si="7"/>
        <v>4</v>
      </c>
      <c r="BD54">
        <v>31</v>
      </c>
      <c r="BF54" s="162"/>
      <c r="BG54">
        <v>4</v>
      </c>
      <c r="BH54">
        <v>12</v>
      </c>
      <c r="BI54">
        <f t="shared" si="6"/>
        <v>4</v>
      </c>
      <c r="BJ54">
        <v>29</v>
      </c>
    </row>
    <row r="55" spans="1:62" ht="21" customHeight="1" x14ac:dyDescent="0.3">
      <c r="A55" s="39"/>
      <c r="H55" s="9"/>
      <c r="AO55" s="39"/>
      <c r="AP55" s="12"/>
      <c r="AV55" s="102">
        <v>32</v>
      </c>
      <c r="AW55" s="102">
        <v>35</v>
      </c>
      <c r="AZ55" s="162"/>
      <c r="BA55" s="102">
        <v>28</v>
      </c>
      <c r="BB55" s="102">
        <v>34</v>
      </c>
      <c r="BC55">
        <f t="shared" si="7"/>
        <v>4</v>
      </c>
      <c r="BD55">
        <v>32</v>
      </c>
      <c r="BF55" s="162"/>
      <c r="BG55">
        <v>4</v>
      </c>
      <c r="BH55">
        <v>20</v>
      </c>
      <c r="BI55">
        <f t="shared" si="6"/>
        <v>4</v>
      </c>
      <c r="BJ55">
        <v>30</v>
      </c>
    </row>
    <row r="56" spans="1:62" ht="21" customHeight="1" x14ac:dyDescent="0.4">
      <c r="A56" s="39"/>
      <c r="D56" s="227"/>
      <c r="E56" s="39"/>
      <c r="F56" s="227"/>
      <c r="G56" s="227"/>
      <c r="H56" s="227"/>
      <c r="J56" s="156">
        <v>2022</v>
      </c>
      <c r="K56" t="s">
        <v>360</v>
      </c>
      <c r="AP56" s="12"/>
      <c r="AV56" s="102">
        <v>33</v>
      </c>
      <c r="AW56" s="102">
        <v>34</v>
      </c>
      <c r="AZ56" s="162"/>
      <c r="BA56" s="102">
        <v>28</v>
      </c>
      <c r="BB56" s="102">
        <v>35</v>
      </c>
      <c r="BC56">
        <f t="shared" si="7"/>
        <v>4</v>
      </c>
      <c r="BD56">
        <v>33</v>
      </c>
      <c r="BF56" s="162"/>
      <c r="BG56">
        <v>4</v>
      </c>
      <c r="BH56">
        <v>30</v>
      </c>
      <c r="BI56">
        <f t="shared" si="6"/>
        <v>4</v>
      </c>
      <c r="BJ56">
        <v>31</v>
      </c>
    </row>
    <row r="57" spans="1:62" ht="21" customHeight="1" x14ac:dyDescent="0.3">
      <c r="D57" s="227"/>
      <c r="E57" s="39"/>
      <c r="F57" s="227"/>
      <c r="G57" s="227"/>
      <c r="H57" s="227"/>
      <c r="M57" s="13" t="s">
        <v>26</v>
      </c>
      <c r="N57" s="13"/>
      <c r="O57" s="13"/>
      <c r="P57" s="13"/>
      <c r="Q57" s="13"/>
      <c r="R57" s="13"/>
      <c r="S57" s="13"/>
      <c r="T57" s="13" t="s">
        <v>26</v>
      </c>
      <c r="AP57" s="12"/>
      <c r="AV57" s="102">
        <v>33</v>
      </c>
      <c r="AW57" s="102">
        <v>35</v>
      </c>
      <c r="AZ57" s="162"/>
      <c r="BA57" s="102">
        <v>28</v>
      </c>
      <c r="BB57" s="102">
        <v>36</v>
      </c>
      <c r="BC57">
        <f t="shared" si="7"/>
        <v>4</v>
      </c>
      <c r="BD57">
        <v>34</v>
      </c>
      <c r="BF57" s="162"/>
      <c r="BG57">
        <v>12</v>
      </c>
      <c r="BH57">
        <v>20</v>
      </c>
    </row>
    <row r="58" spans="1:62" ht="21" customHeight="1" x14ac:dyDescent="0.3">
      <c r="D58" s="227"/>
      <c r="E58" s="39"/>
      <c r="F58" s="228"/>
      <c r="G58" s="227"/>
      <c r="H58" s="227"/>
      <c r="N58" t="s">
        <v>190</v>
      </c>
      <c r="O58" t="s">
        <v>190</v>
      </c>
      <c r="P58" t="s">
        <v>190</v>
      </c>
      <c r="Q58" t="s">
        <v>190</v>
      </c>
      <c r="U58" t="s">
        <v>191</v>
      </c>
      <c r="V58" t="s">
        <v>191</v>
      </c>
      <c r="W58" t="s">
        <v>192</v>
      </c>
      <c r="X58" t="s">
        <v>192</v>
      </c>
      <c r="AP58" s="12"/>
      <c r="AV58" s="102">
        <v>34</v>
      </c>
      <c r="AW58" s="102">
        <v>36</v>
      </c>
      <c r="AZ58" s="162"/>
      <c r="BA58" s="102">
        <v>29</v>
      </c>
      <c r="BB58" s="102">
        <v>34</v>
      </c>
      <c r="BC58">
        <f t="shared" si="7"/>
        <v>4</v>
      </c>
      <c r="BD58">
        <v>35</v>
      </c>
      <c r="BF58" s="162"/>
      <c r="BG58">
        <v>12</v>
      </c>
      <c r="BH58">
        <v>30</v>
      </c>
    </row>
    <row r="59" spans="1:62" ht="21" customHeight="1" x14ac:dyDescent="0.3">
      <c r="D59" s="227"/>
      <c r="E59" s="39"/>
      <c r="F59" s="227"/>
      <c r="G59" s="227"/>
      <c r="H59" s="227"/>
      <c r="J59" s="49" t="s">
        <v>240</v>
      </c>
      <c r="L59" s="13" t="s">
        <v>236</v>
      </c>
      <c r="M59" s="13" t="s">
        <v>225</v>
      </c>
      <c r="N59" s="108" t="s">
        <v>197</v>
      </c>
      <c r="O59" s="108" t="s">
        <v>122</v>
      </c>
      <c r="P59" s="108" t="s">
        <v>391</v>
      </c>
      <c r="Q59" s="108" t="s">
        <v>112</v>
      </c>
      <c r="T59" s="13" t="s">
        <v>229</v>
      </c>
      <c r="U59" s="108" t="s">
        <v>110</v>
      </c>
      <c r="V59" s="108" t="s">
        <v>196</v>
      </c>
      <c r="W59" s="108" t="s">
        <v>104</v>
      </c>
      <c r="X59" s="108" t="s">
        <v>609</v>
      </c>
      <c r="Z59" s="100" t="s">
        <v>150</v>
      </c>
      <c r="AP59" s="12"/>
      <c r="AV59" s="102">
        <v>35</v>
      </c>
      <c r="AW59" s="102">
        <v>36</v>
      </c>
      <c r="AZ59" s="162"/>
      <c r="BA59" s="102">
        <v>29</v>
      </c>
      <c r="BB59" s="102">
        <v>35</v>
      </c>
      <c r="BC59">
        <f t="shared" si="7"/>
        <v>4</v>
      </c>
      <c r="BD59">
        <v>36</v>
      </c>
      <c r="BF59" s="162"/>
      <c r="BG59">
        <v>20</v>
      </c>
      <c r="BH59">
        <v>30</v>
      </c>
    </row>
    <row r="60" spans="1:62" ht="21" customHeight="1" x14ac:dyDescent="0.3">
      <c r="D60" s="227"/>
      <c r="E60" s="39"/>
      <c r="F60" s="227"/>
      <c r="G60" s="227"/>
      <c r="H60" s="227"/>
      <c r="J60" s="104" t="s">
        <v>241</v>
      </c>
      <c r="L60" s="13" t="s">
        <v>294</v>
      </c>
      <c r="M60" s="13" t="s">
        <v>227</v>
      </c>
      <c r="N60" s="110" t="s">
        <v>107</v>
      </c>
      <c r="O60" s="110" t="s">
        <v>115</v>
      </c>
      <c r="P60" s="110" t="s">
        <v>114</v>
      </c>
      <c r="Q60" s="110" t="s">
        <v>124</v>
      </c>
      <c r="T60" s="13" t="s">
        <v>231</v>
      </c>
      <c r="U60" s="110" t="s">
        <v>120</v>
      </c>
      <c r="V60" s="110" t="s">
        <v>306</v>
      </c>
      <c r="W60" s="110" t="s">
        <v>388</v>
      </c>
      <c r="X60" s="110" t="s">
        <v>385</v>
      </c>
      <c r="Z60" s="103" t="s">
        <v>170</v>
      </c>
      <c r="AP60" s="12"/>
      <c r="AV60" s="49">
        <v>1</v>
      </c>
      <c r="AW60" s="49">
        <v>2</v>
      </c>
      <c r="AX60">
        <f>COUNTIF(AV$60:AW$83,AY60)</f>
        <v>3</v>
      </c>
      <c r="AY60">
        <v>1</v>
      </c>
      <c r="AZ60" s="162"/>
      <c r="BA60" s="102">
        <v>29</v>
      </c>
      <c r="BB60" s="102">
        <v>36</v>
      </c>
      <c r="BF60" s="162"/>
      <c r="BG60">
        <v>31</v>
      </c>
      <c r="BH60">
        <v>19</v>
      </c>
    </row>
    <row r="61" spans="1:62" ht="21" customHeight="1" x14ac:dyDescent="0.3">
      <c r="D61" s="227"/>
      <c r="E61" s="39"/>
      <c r="F61" s="227"/>
      <c r="G61" s="227"/>
      <c r="H61" s="227"/>
      <c r="J61" s="106" t="s">
        <v>242</v>
      </c>
      <c r="L61" s="13" t="s">
        <v>295</v>
      </c>
      <c r="M61" s="13" t="s">
        <v>226</v>
      </c>
      <c r="N61" s="123" t="s">
        <v>106</v>
      </c>
      <c r="O61" s="123" t="s">
        <v>195</v>
      </c>
      <c r="P61" s="123" t="s">
        <v>117</v>
      </c>
      <c r="Q61" s="123" t="s">
        <v>611</v>
      </c>
      <c r="R61" s="123" t="s">
        <v>119</v>
      </c>
      <c r="T61" s="13" t="s">
        <v>230</v>
      </c>
      <c r="U61" s="123" t="s">
        <v>127</v>
      </c>
      <c r="V61" s="123" t="s">
        <v>186</v>
      </c>
      <c r="W61" s="123" t="s">
        <v>404</v>
      </c>
      <c r="X61" s="123" t="s">
        <v>189</v>
      </c>
      <c r="Y61" s="123" t="s">
        <v>126</v>
      </c>
      <c r="Z61" s="151" t="s">
        <v>172</v>
      </c>
      <c r="AP61" s="12"/>
      <c r="AV61" s="49">
        <v>1</v>
      </c>
      <c r="AW61" s="49">
        <v>3</v>
      </c>
      <c r="AX61">
        <f t="shared" ref="AX61:AX75" si="8">COUNTIF(AV$60:AW$83,AY61)</f>
        <v>3</v>
      </c>
      <c r="AY61">
        <v>2</v>
      </c>
      <c r="AZ61" s="162"/>
      <c r="BA61" s="102">
        <v>29</v>
      </c>
      <c r="BB61" s="102">
        <v>32</v>
      </c>
      <c r="BF61" s="162"/>
      <c r="BG61">
        <v>31</v>
      </c>
      <c r="BH61">
        <v>20</v>
      </c>
    </row>
    <row r="62" spans="1:62" ht="21" customHeight="1" x14ac:dyDescent="0.3">
      <c r="D62" s="227"/>
      <c r="E62" s="39"/>
      <c r="F62" s="227"/>
      <c r="G62" s="227"/>
      <c r="H62" s="227"/>
      <c r="J62" s="102" t="s">
        <v>243</v>
      </c>
      <c r="L62" s="13" t="s">
        <v>239</v>
      </c>
      <c r="M62" s="13" t="s">
        <v>228</v>
      </c>
      <c r="N62" s="111" t="s">
        <v>118</v>
      </c>
      <c r="O62" s="111" t="s">
        <v>116</v>
      </c>
      <c r="P62" s="111" t="s">
        <v>181</v>
      </c>
      <c r="Q62" s="111" t="s">
        <v>113</v>
      </c>
      <c r="R62" s="111" t="s">
        <v>111</v>
      </c>
      <c r="T62" s="13" t="s">
        <v>232</v>
      </c>
      <c r="U62" s="111" t="s">
        <v>610</v>
      </c>
      <c r="V62" s="111" t="s">
        <v>440</v>
      </c>
      <c r="W62" s="111" t="s">
        <v>401</v>
      </c>
      <c r="X62" s="111" t="s">
        <v>441</v>
      </c>
      <c r="Y62" s="111" t="s">
        <v>395</v>
      </c>
      <c r="Z62" s="101" t="s">
        <v>171</v>
      </c>
      <c r="AP62" s="12"/>
      <c r="AV62" s="49">
        <v>1</v>
      </c>
      <c r="AW62" s="49">
        <v>4</v>
      </c>
      <c r="AX62">
        <f t="shared" si="8"/>
        <v>3</v>
      </c>
      <c r="AY62">
        <v>3</v>
      </c>
      <c r="AZ62" s="162"/>
      <c r="BA62" s="102">
        <v>30</v>
      </c>
      <c r="BB62" s="102">
        <v>35</v>
      </c>
      <c r="BF62" s="162"/>
      <c r="BG62">
        <v>31</v>
      </c>
      <c r="BH62">
        <v>4</v>
      </c>
    </row>
    <row r="63" spans="1:62" ht="21" customHeight="1" x14ac:dyDescent="0.3">
      <c r="D63" s="227"/>
      <c r="E63" s="39"/>
      <c r="F63" s="227"/>
      <c r="G63" s="227"/>
      <c r="H63" s="227"/>
      <c r="N63" s="123" t="s">
        <v>119</v>
      </c>
      <c r="P63" s="111" t="s">
        <v>111</v>
      </c>
      <c r="U63" s="123" t="s">
        <v>126</v>
      </c>
      <c r="W63" s="111" t="s">
        <v>392</v>
      </c>
      <c r="AV63" s="49">
        <v>2</v>
      </c>
      <c r="AW63" s="49">
        <v>3</v>
      </c>
      <c r="AX63">
        <f t="shared" si="8"/>
        <v>3</v>
      </c>
      <c r="AY63">
        <v>4</v>
      </c>
      <c r="AZ63" s="162"/>
      <c r="BA63" s="102">
        <v>30</v>
      </c>
      <c r="BB63" s="102">
        <v>36</v>
      </c>
      <c r="BF63" s="162"/>
      <c r="BG63">
        <v>31</v>
      </c>
      <c r="BH63">
        <v>11</v>
      </c>
    </row>
    <row r="64" spans="1:62" ht="21" customHeight="1" x14ac:dyDescent="0.3">
      <c r="D64" s="227"/>
      <c r="E64" s="39"/>
      <c r="F64" s="227"/>
      <c r="G64" s="229"/>
      <c r="H64" s="227"/>
      <c r="AV64" s="49">
        <v>2</v>
      </c>
      <c r="AW64" s="49">
        <v>4</v>
      </c>
      <c r="AX64">
        <f t="shared" si="8"/>
        <v>3</v>
      </c>
      <c r="AY64">
        <v>5</v>
      </c>
      <c r="AZ64" s="162"/>
      <c r="BA64" s="102">
        <v>30</v>
      </c>
      <c r="BB64" s="102">
        <v>32</v>
      </c>
      <c r="BF64" s="162"/>
      <c r="BG64">
        <v>29</v>
      </c>
      <c r="BH64">
        <v>12</v>
      </c>
    </row>
    <row r="65" spans="4:62" ht="21" customHeight="1" x14ac:dyDescent="0.3">
      <c r="D65" s="227"/>
      <c r="E65" s="39"/>
      <c r="F65" s="227"/>
      <c r="G65" s="227"/>
      <c r="H65" s="227"/>
      <c r="AV65" s="49">
        <v>3</v>
      </c>
      <c r="AW65" s="49">
        <v>4</v>
      </c>
      <c r="AX65">
        <f t="shared" si="8"/>
        <v>3</v>
      </c>
      <c r="AY65">
        <v>6</v>
      </c>
      <c r="AZ65" s="162"/>
      <c r="BA65" s="102">
        <v>30</v>
      </c>
      <c r="BB65" s="102">
        <v>33</v>
      </c>
      <c r="BF65" s="162"/>
      <c r="BG65">
        <v>30</v>
      </c>
      <c r="BH65">
        <v>3</v>
      </c>
    </row>
    <row r="66" spans="4:62" ht="21" customHeight="1" x14ac:dyDescent="0.3">
      <c r="D66" s="227"/>
      <c r="E66" s="39"/>
      <c r="F66" s="227"/>
      <c r="G66" s="227"/>
      <c r="H66" s="227"/>
      <c r="AV66" s="49">
        <v>5</v>
      </c>
      <c r="AW66" s="49">
        <v>6</v>
      </c>
      <c r="AX66">
        <f t="shared" si="8"/>
        <v>3</v>
      </c>
      <c r="AY66">
        <v>7</v>
      </c>
      <c r="AZ66" s="162"/>
      <c r="BA66" s="102">
        <v>31</v>
      </c>
      <c r="BB66" s="102">
        <v>36</v>
      </c>
      <c r="BF66" s="162"/>
      <c r="BG66" s="161">
        <v>5</v>
      </c>
      <c r="BH66" s="161">
        <v>13</v>
      </c>
      <c r="BI66">
        <f>COUNTIF(BG$30:BH$84,BJ66)</f>
        <v>4</v>
      </c>
      <c r="BJ66">
        <v>5</v>
      </c>
    </row>
    <row r="67" spans="4:62" ht="21" customHeight="1" x14ac:dyDescent="0.3">
      <c r="D67" s="227"/>
      <c r="E67" s="39"/>
      <c r="F67" s="227"/>
      <c r="G67" s="227"/>
      <c r="H67" s="227"/>
      <c r="AV67" s="49">
        <v>5</v>
      </c>
      <c r="AW67" s="49">
        <v>7</v>
      </c>
      <c r="AX67">
        <f t="shared" si="8"/>
        <v>3</v>
      </c>
      <c r="AY67">
        <v>8</v>
      </c>
      <c r="AZ67" s="162"/>
      <c r="BA67" s="102">
        <v>31</v>
      </c>
      <c r="BB67" s="102">
        <v>32</v>
      </c>
      <c r="BF67" s="162"/>
      <c r="BG67" s="161">
        <v>5</v>
      </c>
      <c r="BH67" s="161">
        <v>22</v>
      </c>
      <c r="BI67">
        <f t="shared" ref="BI67:BI74" si="9">COUNTIF(BG$30:BH$84,BJ67)</f>
        <v>4</v>
      </c>
      <c r="BJ67">
        <v>6</v>
      </c>
    </row>
    <row r="68" spans="4:62" ht="21" customHeight="1" x14ac:dyDescent="0.4">
      <c r="D68" s="227"/>
      <c r="E68" s="39"/>
      <c r="F68" s="227"/>
      <c r="G68" s="227"/>
      <c r="H68" s="227"/>
      <c r="J68" s="156">
        <v>2021</v>
      </c>
      <c r="AV68" s="49">
        <v>5</v>
      </c>
      <c r="AW68" s="49">
        <v>8</v>
      </c>
      <c r="AX68">
        <f t="shared" si="8"/>
        <v>3</v>
      </c>
      <c r="AY68">
        <v>9</v>
      </c>
      <c r="AZ68" s="162"/>
      <c r="BA68" s="102">
        <v>31</v>
      </c>
      <c r="BB68" s="102">
        <v>33</v>
      </c>
      <c r="BF68" s="162"/>
      <c r="BG68" s="161">
        <v>5</v>
      </c>
      <c r="BH68" s="161">
        <v>32</v>
      </c>
      <c r="BI68">
        <f t="shared" si="9"/>
        <v>4</v>
      </c>
      <c r="BJ68">
        <v>13</v>
      </c>
    </row>
    <row r="69" spans="4:62" ht="21" customHeight="1" x14ac:dyDescent="0.3">
      <c r="D69" s="227"/>
      <c r="E69" s="39"/>
      <c r="F69" s="227"/>
      <c r="G69" s="227"/>
      <c r="H69" s="227"/>
      <c r="K69" s="13" t="s">
        <v>26</v>
      </c>
      <c r="L69" s="13"/>
      <c r="M69" s="13"/>
      <c r="N69" s="13"/>
      <c r="O69" s="13"/>
      <c r="P69" s="13" t="s">
        <v>26</v>
      </c>
      <c r="AV69" s="49">
        <v>6</v>
      </c>
      <c r="AW69" s="49">
        <v>7</v>
      </c>
      <c r="AX69">
        <f t="shared" si="8"/>
        <v>3</v>
      </c>
      <c r="AY69">
        <v>10</v>
      </c>
      <c r="AZ69" s="162"/>
      <c r="BA69" s="102">
        <v>31</v>
      </c>
      <c r="BB69" s="102">
        <v>34</v>
      </c>
      <c r="BF69" s="162"/>
      <c r="BG69" s="161">
        <v>13</v>
      </c>
      <c r="BH69" s="161">
        <v>22</v>
      </c>
      <c r="BI69">
        <f t="shared" si="9"/>
        <v>4</v>
      </c>
      <c r="BJ69">
        <v>14</v>
      </c>
    </row>
    <row r="70" spans="4:62" ht="21" customHeight="1" x14ac:dyDescent="0.3">
      <c r="D70" s="227"/>
      <c r="E70" s="39"/>
      <c r="F70" s="227"/>
      <c r="G70" s="227"/>
      <c r="H70" s="227"/>
      <c r="L70" t="s">
        <v>190</v>
      </c>
      <c r="M70" t="s">
        <v>190</v>
      </c>
      <c r="N70" t="s">
        <v>190</v>
      </c>
      <c r="O70" t="s">
        <v>190</v>
      </c>
      <c r="Q70" t="s">
        <v>191</v>
      </c>
      <c r="R70" t="s">
        <v>191</v>
      </c>
      <c r="S70" t="s">
        <v>192</v>
      </c>
      <c r="T70" t="s">
        <v>192</v>
      </c>
      <c r="AV70" s="49">
        <v>6</v>
      </c>
      <c r="AW70" s="49">
        <v>8</v>
      </c>
      <c r="AX70">
        <f t="shared" si="8"/>
        <v>3</v>
      </c>
      <c r="AY70">
        <v>11</v>
      </c>
      <c r="AZ70" s="162"/>
      <c r="BA70" s="49">
        <v>1</v>
      </c>
      <c r="BB70" s="49">
        <v>5</v>
      </c>
      <c r="BC70">
        <f>COUNTIF(BA$50:BB$124,BD70)</f>
        <v>4</v>
      </c>
      <c r="BD70">
        <v>1</v>
      </c>
      <c r="BF70" s="162"/>
      <c r="BG70" s="161">
        <v>13</v>
      </c>
      <c r="BH70" s="161">
        <v>32</v>
      </c>
      <c r="BI70">
        <f t="shared" si="9"/>
        <v>4</v>
      </c>
      <c r="BJ70">
        <v>22</v>
      </c>
    </row>
    <row r="71" spans="4:62" ht="32.4" customHeight="1" x14ac:dyDescent="0.3">
      <c r="D71" s="227"/>
      <c r="E71" s="39"/>
      <c r="F71" s="227"/>
      <c r="G71" s="227"/>
      <c r="H71" s="227"/>
      <c r="J71" s="13" t="s">
        <v>236</v>
      </c>
      <c r="K71" s="13" t="s">
        <v>225</v>
      </c>
      <c r="L71" s="108" t="s">
        <v>112</v>
      </c>
      <c r="M71" s="108" t="s">
        <v>197</v>
      </c>
      <c r="N71" s="108" t="s">
        <v>104</v>
      </c>
      <c r="O71" s="108" t="s">
        <v>122</v>
      </c>
      <c r="P71" s="13" t="s">
        <v>229</v>
      </c>
      <c r="Q71" s="108" t="s">
        <v>110</v>
      </c>
      <c r="R71" s="108" t="s">
        <v>196</v>
      </c>
      <c r="S71" s="108" t="s">
        <v>125</v>
      </c>
      <c r="T71" s="108" t="s">
        <v>124</v>
      </c>
      <c r="U71" s="100" t="s">
        <v>150</v>
      </c>
      <c r="AV71" s="49">
        <v>7</v>
      </c>
      <c r="AW71" s="49">
        <v>8</v>
      </c>
      <c r="AX71">
        <f t="shared" si="8"/>
        <v>3</v>
      </c>
      <c r="AY71">
        <v>12</v>
      </c>
      <c r="AZ71" s="162"/>
      <c r="BA71" s="49">
        <v>1</v>
      </c>
      <c r="BB71" s="49">
        <v>6</v>
      </c>
      <c r="BC71">
        <f t="shared" ref="BC71:BC77" si="10">COUNTIF(BA$50:BB$124,BD71)</f>
        <v>4</v>
      </c>
      <c r="BD71">
        <v>2</v>
      </c>
      <c r="BF71" s="162"/>
      <c r="BG71" s="161">
        <v>22</v>
      </c>
      <c r="BH71" s="161">
        <v>32</v>
      </c>
      <c r="BI71">
        <f t="shared" si="9"/>
        <v>4</v>
      </c>
      <c r="BJ71">
        <v>23</v>
      </c>
    </row>
    <row r="72" spans="4:62" ht="21" customHeight="1" x14ac:dyDescent="0.3">
      <c r="D72" s="227"/>
      <c r="E72" s="39"/>
      <c r="F72" s="227"/>
      <c r="G72" s="229"/>
      <c r="H72" s="227"/>
      <c r="J72" s="13" t="s">
        <v>294</v>
      </c>
      <c r="K72" s="13" t="s">
        <v>227</v>
      </c>
      <c r="L72" s="110" t="s">
        <v>609</v>
      </c>
      <c r="M72" s="110" t="s">
        <v>115</v>
      </c>
      <c r="N72" s="110" t="s">
        <v>107</v>
      </c>
      <c r="O72" s="110" t="s">
        <v>114</v>
      </c>
      <c r="P72" s="13" t="s">
        <v>231</v>
      </c>
      <c r="Q72" s="110" t="s">
        <v>186</v>
      </c>
      <c r="R72" s="110" t="s">
        <v>120</v>
      </c>
      <c r="S72" s="110" t="s">
        <v>404</v>
      </c>
      <c r="T72" s="110" t="s">
        <v>307</v>
      </c>
      <c r="U72" s="103" t="s">
        <v>170</v>
      </c>
      <c r="AV72" s="104">
        <v>9</v>
      </c>
      <c r="AW72" s="104">
        <v>10</v>
      </c>
      <c r="AX72">
        <f t="shared" si="8"/>
        <v>3</v>
      </c>
      <c r="AY72">
        <v>13</v>
      </c>
      <c r="AZ72" s="162"/>
      <c r="BA72" s="49">
        <v>1</v>
      </c>
      <c r="BB72" s="49">
        <v>7</v>
      </c>
      <c r="BC72">
        <f t="shared" si="10"/>
        <v>4</v>
      </c>
      <c r="BD72">
        <v>3</v>
      </c>
      <c r="BF72" s="162"/>
      <c r="BG72" s="161">
        <v>6</v>
      </c>
      <c r="BH72" s="161">
        <v>14</v>
      </c>
      <c r="BI72">
        <f t="shared" si="9"/>
        <v>4</v>
      </c>
      <c r="BJ72">
        <v>32</v>
      </c>
    </row>
    <row r="73" spans="4:62" ht="31.8" customHeight="1" x14ac:dyDescent="0.3">
      <c r="D73" s="227"/>
      <c r="E73" s="39"/>
      <c r="F73" s="227"/>
      <c r="G73" s="229"/>
      <c r="H73" s="227"/>
      <c r="J73" s="13" t="s">
        <v>295</v>
      </c>
      <c r="K73" s="13" t="s">
        <v>226</v>
      </c>
      <c r="L73" s="123" t="s">
        <v>195</v>
      </c>
      <c r="M73" s="123" t="s">
        <v>117</v>
      </c>
      <c r="N73" s="123" t="s">
        <v>106</v>
      </c>
      <c r="O73" s="123" t="s">
        <v>119</v>
      </c>
      <c r="P73" s="13" t="s">
        <v>230</v>
      </c>
      <c r="Q73" s="123" t="s">
        <v>306</v>
      </c>
      <c r="R73" s="123" t="s">
        <v>127</v>
      </c>
      <c r="S73" s="123" t="s">
        <v>126</v>
      </c>
      <c r="T73" s="123" t="s">
        <v>189</v>
      </c>
      <c r="U73" s="151" t="s">
        <v>172</v>
      </c>
      <c r="AV73" s="104">
        <v>9</v>
      </c>
      <c r="AW73" s="104">
        <v>11</v>
      </c>
      <c r="AX73">
        <f t="shared" si="8"/>
        <v>3</v>
      </c>
      <c r="AY73">
        <v>14</v>
      </c>
      <c r="AZ73" s="162"/>
      <c r="BA73" s="49">
        <v>1</v>
      </c>
      <c r="BB73" s="49">
        <v>8</v>
      </c>
      <c r="BC73">
        <f t="shared" si="10"/>
        <v>4</v>
      </c>
      <c r="BD73">
        <v>4</v>
      </c>
      <c r="BF73" s="162"/>
      <c r="BG73" s="161">
        <v>6</v>
      </c>
      <c r="BH73" s="161">
        <v>23</v>
      </c>
      <c r="BI73">
        <f t="shared" si="9"/>
        <v>4</v>
      </c>
      <c r="BJ73">
        <v>33</v>
      </c>
    </row>
    <row r="74" spans="4:62" ht="21" customHeight="1" x14ac:dyDescent="0.3">
      <c r="D74" s="227"/>
      <c r="E74" s="39"/>
      <c r="F74" s="227"/>
      <c r="G74" s="227"/>
      <c r="H74" s="227"/>
      <c r="J74" s="13" t="s">
        <v>239</v>
      </c>
      <c r="K74" s="13" t="s">
        <v>228</v>
      </c>
      <c r="L74" s="111" t="s">
        <v>611</v>
      </c>
      <c r="M74" s="111" t="s">
        <v>610</v>
      </c>
      <c r="N74" s="111" t="s">
        <v>111</v>
      </c>
      <c r="O74" s="111" t="s">
        <v>118</v>
      </c>
      <c r="P74" s="13" t="s">
        <v>232</v>
      </c>
      <c r="Q74" s="111" t="s">
        <v>181</v>
      </c>
      <c r="R74" s="111" t="s">
        <v>116</v>
      </c>
      <c r="S74" s="111" t="s">
        <v>441</v>
      </c>
      <c r="T74" s="111" t="s">
        <v>113</v>
      </c>
      <c r="U74" s="101" t="s">
        <v>171</v>
      </c>
      <c r="AV74" s="104">
        <v>9</v>
      </c>
      <c r="AW74" s="104">
        <v>12</v>
      </c>
      <c r="AX74">
        <f t="shared" si="8"/>
        <v>3</v>
      </c>
      <c r="AY74">
        <v>15</v>
      </c>
      <c r="AZ74" s="162"/>
      <c r="BA74" s="49">
        <v>2</v>
      </c>
      <c r="BB74" s="49">
        <v>5</v>
      </c>
      <c r="BC74">
        <f t="shared" si="10"/>
        <v>4</v>
      </c>
      <c r="BD74">
        <v>5</v>
      </c>
      <c r="BF74" s="162"/>
      <c r="BG74" s="161">
        <v>6</v>
      </c>
      <c r="BH74" s="161">
        <v>33</v>
      </c>
      <c r="BI74">
        <f t="shared" si="9"/>
        <v>4</v>
      </c>
      <c r="BJ74">
        <v>26</v>
      </c>
    </row>
    <row r="75" spans="4:62" ht="21" customHeight="1" x14ac:dyDescent="0.3">
      <c r="D75" s="227"/>
      <c r="E75" s="39"/>
      <c r="F75" s="227"/>
      <c r="G75" s="227"/>
      <c r="H75" s="227"/>
      <c r="AV75" s="104">
        <v>10</v>
      </c>
      <c r="AW75" s="104">
        <v>11</v>
      </c>
      <c r="AX75">
        <f t="shared" si="8"/>
        <v>3</v>
      </c>
      <c r="AY75">
        <v>16</v>
      </c>
      <c r="AZ75" s="162"/>
      <c r="BA75" s="49">
        <v>2</v>
      </c>
      <c r="BB75" s="49">
        <v>6</v>
      </c>
      <c r="BC75">
        <f t="shared" si="10"/>
        <v>4</v>
      </c>
      <c r="BD75">
        <v>6</v>
      </c>
      <c r="BF75" s="162"/>
      <c r="BG75" s="161">
        <v>14</v>
      </c>
      <c r="BH75" s="161">
        <v>23</v>
      </c>
    </row>
    <row r="76" spans="4:62" ht="21" customHeight="1" x14ac:dyDescent="0.3">
      <c r="D76" s="227"/>
      <c r="E76" s="39"/>
      <c r="F76" s="227"/>
      <c r="G76" s="227"/>
      <c r="H76" s="227"/>
      <c r="J76" s="49" t="s">
        <v>240</v>
      </c>
      <c r="AV76" s="104">
        <v>10</v>
      </c>
      <c r="AW76" s="104">
        <v>12</v>
      </c>
      <c r="AZ76" s="162"/>
      <c r="BA76" s="49">
        <v>2</v>
      </c>
      <c r="BB76" s="49">
        <v>7</v>
      </c>
      <c r="BC76">
        <f t="shared" si="10"/>
        <v>4</v>
      </c>
      <c r="BD76">
        <v>7</v>
      </c>
      <c r="BF76" s="162"/>
      <c r="BG76" s="161">
        <v>14</v>
      </c>
      <c r="BH76" s="161">
        <v>33</v>
      </c>
    </row>
    <row r="77" spans="4:62" ht="21" customHeight="1" x14ac:dyDescent="0.3">
      <c r="D77" s="227"/>
      <c r="E77" s="39"/>
      <c r="F77" s="227"/>
      <c r="G77" s="227"/>
      <c r="H77" s="227"/>
      <c r="J77" s="104" t="s">
        <v>241</v>
      </c>
      <c r="AV77" s="104">
        <v>11</v>
      </c>
      <c r="AW77" s="104">
        <v>12</v>
      </c>
      <c r="AZ77" s="162"/>
      <c r="BA77" s="49">
        <v>2</v>
      </c>
      <c r="BB77" s="49">
        <v>8</v>
      </c>
      <c r="BC77">
        <f t="shared" si="10"/>
        <v>4</v>
      </c>
      <c r="BD77">
        <v>8</v>
      </c>
      <c r="BF77" s="162"/>
      <c r="BG77" s="161">
        <v>23</v>
      </c>
      <c r="BH77" s="161">
        <v>33</v>
      </c>
    </row>
    <row r="78" spans="4:62" ht="21" customHeight="1" x14ac:dyDescent="0.3">
      <c r="D78" s="227"/>
      <c r="E78" s="39"/>
      <c r="F78" s="227"/>
      <c r="G78" s="227"/>
      <c r="H78" s="227"/>
      <c r="J78" s="106" t="s">
        <v>242</v>
      </c>
      <c r="AV78" s="104">
        <v>13</v>
      </c>
      <c r="AW78" s="104">
        <v>14</v>
      </c>
      <c r="AZ78" s="162"/>
      <c r="BA78" s="49">
        <v>3</v>
      </c>
      <c r="BB78" s="49">
        <v>5</v>
      </c>
      <c r="BF78" s="162"/>
      <c r="BG78" s="161">
        <v>26</v>
      </c>
      <c r="BH78" s="161">
        <v>32</v>
      </c>
    </row>
    <row r="79" spans="4:62" ht="21" customHeight="1" x14ac:dyDescent="0.3">
      <c r="D79" s="227"/>
      <c r="E79" s="39"/>
      <c r="F79" s="230"/>
      <c r="G79" s="227"/>
      <c r="H79" s="227"/>
      <c r="J79" s="102" t="s">
        <v>243</v>
      </c>
      <c r="AV79" s="104">
        <v>13</v>
      </c>
      <c r="AW79" s="104">
        <v>15</v>
      </c>
      <c r="AZ79" s="162"/>
      <c r="BA79" s="49">
        <v>3</v>
      </c>
      <c r="BB79" s="49">
        <v>6</v>
      </c>
      <c r="BF79" s="162"/>
      <c r="BG79" s="161">
        <v>26</v>
      </c>
      <c r="BH79" s="161">
        <v>33</v>
      </c>
    </row>
    <row r="80" spans="4:62" ht="21" customHeight="1" x14ac:dyDescent="0.3">
      <c r="D80" s="227"/>
      <c r="E80" s="39"/>
      <c r="F80" s="227"/>
      <c r="G80" s="227"/>
      <c r="H80" s="227"/>
      <c r="AV80" s="104">
        <v>13</v>
      </c>
      <c r="AW80" s="104">
        <v>16</v>
      </c>
      <c r="AZ80" s="162"/>
      <c r="BA80" s="49">
        <v>3</v>
      </c>
      <c r="BB80" s="49">
        <v>7</v>
      </c>
      <c r="BF80" s="162"/>
      <c r="BG80" s="161">
        <v>26</v>
      </c>
      <c r="BH80" s="161">
        <v>6</v>
      </c>
    </row>
    <row r="81" spans="4:62" ht="21" customHeight="1" x14ac:dyDescent="0.4">
      <c r="D81" s="227"/>
      <c r="E81" s="39"/>
      <c r="F81" s="227"/>
      <c r="G81" s="227"/>
      <c r="H81" s="227"/>
      <c r="J81" s="156">
        <v>2019</v>
      </c>
      <c r="AV81" s="104">
        <v>14</v>
      </c>
      <c r="AW81" s="104">
        <v>15</v>
      </c>
      <c r="AZ81" s="162"/>
      <c r="BA81" s="49">
        <v>3</v>
      </c>
      <c r="BB81" s="49">
        <v>8</v>
      </c>
      <c r="BF81" s="162"/>
      <c r="BG81" s="161">
        <v>26</v>
      </c>
      <c r="BH81" s="161">
        <v>13</v>
      </c>
    </row>
    <row r="82" spans="4:62" ht="16.8" customHeight="1" x14ac:dyDescent="0.3">
      <c r="D82" s="227"/>
      <c r="E82" s="39"/>
      <c r="F82" s="227"/>
      <c r="G82" s="229"/>
      <c r="H82" s="231"/>
      <c r="K82" s="13" t="s">
        <v>26</v>
      </c>
      <c r="L82" s="13"/>
      <c r="M82" s="13"/>
      <c r="N82" s="13"/>
      <c r="O82" s="13"/>
      <c r="P82" s="13" t="s">
        <v>26</v>
      </c>
      <c r="AV82" s="104">
        <v>14</v>
      </c>
      <c r="AW82" s="104">
        <v>16</v>
      </c>
      <c r="AZ82" s="162"/>
      <c r="BA82" s="49">
        <v>4</v>
      </c>
      <c r="BB82" s="49">
        <v>5</v>
      </c>
      <c r="BF82" s="162"/>
      <c r="BG82" s="161">
        <v>22</v>
      </c>
      <c r="BH82" s="161">
        <v>14</v>
      </c>
    </row>
    <row r="83" spans="4:62" ht="21" customHeight="1" x14ac:dyDescent="0.3">
      <c r="D83" s="227"/>
      <c r="E83" s="39"/>
      <c r="F83" s="227"/>
      <c r="G83" s="227"/>
      <c r="H83" s="227"/>
      <c r="L83" t="s">
        <v>190</v>
      </c>
      <c r="M83" t="s">
        <v>190</v>
      </c>
      <c r="N83" t="s">
        <v>190</v>
      </c>
      <c r="O83" t="s">
        <v>190</v>
      </c>
      <c r="Q83" t="s">
        <v>191</v>
      </c>
      <c r="R83" t="s">
        <v>191</v>
      </c>
      <c r="S83" t="s">
        <v>192</v>
      </c>
      <c r="T83" t="s">
        <v>192</v>
      </c>
      <c r="AV83" s="104">
        <v>15</v>
      </c>
      <c r="AW83" s="104">
        <v>16</v>
      </c>
      <c r="AZ83" s="162"/>
      <c r="BA83" s="49">
        <v>4</v>
      </c>
      <c r="BB83" s="49">
        <v>6</v>
      </c>
      <c r="BF83" s="162"/>
      <c r="BG83" s="161">
        <v>23</v>
      </c>
      <c r="BH83" s="161">
        <v>5</v>
      </c>
    </row>
    <row r="84" spans="4:62" ht="21" customHeight="1" x14ac:dyDescent="0.3">
      <c r="D84" s="227"/>
      <c r="E84" s="39"/>
      <c r="F84" s="227"/>
      <c r="G84" s="227"/>
      <c r="H84" s="228"/>
      <c r="J84" s="13" t="s">
        <v>236</v>
      </c>
      <c r="K84" s="13" t="s">
        <v>225</v>
      </c>
      <c r="L84" s="108" t="s">
        <v>104</v>
      </c>
      <c r="M84" s="108" t="s">
        <v>197</v>
      </c>
      <c r="N84" s="108" t="s">
        <v>112</v>
      </c>
      <c r="O84" s="108" t="s">
        <v>122</v>
      </c>
      <c r="P84" s="13" t="s">
        <v>229</v>
      </c>
      <c r="Q84" s="108" t="s">
        <v>120</v>
      </c>
      <c r="R84" s="108" t="s">
        <v>196</v>
      </c>
      <c r="S84" s="108" t="s">
        <v>124</v>
      </c>
      <c r="T84" s="108" t="s">
        <v>125</v>
      </c>
      <c r="U84" s="100" t="s">
        <v>150</v>
      </c>
      <c r="AZ84" s="162"/>
      <c r="BA84" s="49">
        <v>4</v>
      </c>
      <c r="BB84" s="49">
        <v>7</v>
      </c>
      <c r="BF84" s="162"/>
      <c r="BG84">
        <v>7</v>
      </c>
      <c r="BH84">
        <v>15</v>
      </c>
      <c r="BI84">
        <f>COUNTIF(BG$84:BH$104,BJ84)</f>
        <v>4</v>
      </c>
      <c r="BJ84">
        <v>7</v>
      </c>
    </row>
    <row r="85" spans="4:62" ht="21" customHeight="1" x14ac:dyDescent="0.3">
      <c r="D85" s="227"/>
      <c r="E85" s="39"/>
      <c r="F85" s="227"/>
      <c r="G85" s="227"/>
      <c r="H85" s="227"/>
      <c r="J85" s="13" t="s">
        <v>294</v>
      </c>
      <c r="K85" s="13" t="s">
        <v>227</v>
      </c>
      <c r="L85" s="110" t="s">
        <v>609</v>
      </c>
      <c r="M85" s="110" t="s">
        <v>114</v>
      </c>
      <c r="N85" s="110" t="s">
        <v>126</v>
      </c>
      <c r="O85" s="110" t="s">
        <v>107</v>
      </c>
      <c r="P85" s="13" t="s">
        <v>231</v>
      </c>
      <c r="Q85" s="110" t="s">
        <v>110</v>
      </c>
      <c r="R85" s="110" t="s">
        <v>186</v>
      </c>
      <c r="S85" s="110" t="s">
        <v>404</v>
      </c>
      <c r="T85" s="110" t="s">
        <v>307</v>
      </c>
      <c r="U85" s="103" t="s">
        <v>170</v>
      </c>
      <c r="AZ85" s="162"/>
      <c r="BA85" s="49">
        <v>4</v>
      </c>
      <c r="BB85" s="49">
        <v>8</v>
      </c>
      <c r="BF85" s="162"/>
      <c r="BG85">
        <v>7</v>
      </c>
      <c r="BH85">
        <v>24</v>
      </c>
      <c r="BI85">
        <f t="shared" ref="BI85:BI92" si="11">COUNTIF(BG$84:BH$104,BJ85)</f>
        <v>4</v>
      </c>
      <c r="BJ85">
        <v>15</v>
      </c>
    </row>
    <row r="86" spans="4:62" ht="21" customHeight="1" x14ac:dyDescent="0.3">
      <c r="D86" s="227"/>
      <c r="E86" s="39"/>
      <c r="F86" s="227"/>
      <c r="G86" s="227"/>
      <c r="H86" s="227"/>
      <c r="J86" s="13" t="s">
        <v>295</v>
      </c>
      <c r="K86" s="13" t="s">
        <v>226</v>
      </c>
      <c r="L86" s="123" t="s">
        <v>115</v>
      </c>
      <c r="M86" s="123" t="s">
        <v>117</v>
      </c>
      <c r="N86" s="123" t="s">
        <v>195</v>
      </c>
      <c r="O86" s="123" t="s">
        <v>119</v>
      </c>
      <c r="P86" s="13" t="s">
        <v>230</v>
      </c>
      <c r="Q86" s="123" t="s">
        <v>306</v>
      </c>
      <c r="R86" s="123" t="s">
        <v>127</v>
      </c>
      <c r="S86" s="123" t="s">
        <v>189</v>
      </c>
      <c r="T86" s="123" t="s">
        <v>113</v>
      </c>
      <c r="U86" s="151" t="s">
        <v>172</v>
      </c>
      <c r="AZ86" s="162"/>
      <c r="BA86" s="104">
        <f t="shared" ref="BA86:BB101" si="12">BA70+8</f>
        <v>9</v>
      </c>
      <c r="BB86" s="104">
        <f t="shared" si="12"/>
        <v>13</v>
      </c>
      <c r="BC86">
        <f>COUNTIF(BA$50:BB$124,BD86)</f>
        <v>4</v>
      </c>
      <c r="BD86">
        <v>8</v>
      </c>
      <c r="BF86" s="162"/>
      <c r="BG86">
        <v>7</v>
      </c>
      <c r="BH86">
        <v>34</v>
      </c>
      <c r="BI86">
        <f t="shared" si="11"/>
        <v>4</v>
      </c>
      <c r="BJ86">
        <v>24</v>
      </c>
    </row>
    <row r="87" spans="4:62" ht="21" customHeight="1" x14ac:dyDescent="0.3">
      <c r="D87" s="227"/>
      <c r="E87" s="39"/>
      <c r="F87" s="227"/>
      <c r="G87" s="227"/>
      <c r="H87" s="227"/>
      <c r="J87" s="13" t="s">
        <v>239</v>
      </c>
      <c r="K87" s="13" t="s">
        <v>228</v>
      </c>
      <c r="L87" s="111" t="s">
        <v>116</v>
      </c>
      <c r="M87" s="111" t="s">
        <v>118</v>
      </c>
      <c r="N87" s="112" t="s">
        <v>106</v>
      </c>
      <c r="O87" s="111" t="s">
        <v>111</v>
      </c>
      <c r="P87" s="13" t="s">
        <v>232</v>
      </c>
      <c r="Q87" s="111" t="s">
        <v>610</v>
      </c>
      <c r="R87" s="111" t="s">
        <v>611</v>
      </c>
      <c r="S87" s="111" t="s">
        <v>441</v>
      </c>
      <c r="T87" s="111" t="s">
        <v>181</v>
      </c>
      <c r="U87" s="101" t="s">
        <v>171</v>
      </c>
      <c r="AZ87" s="162"/>
      <c r="BA87" s="104">
        <f t="shared" si="12"/>
        <v>9</v>
      </c>
      <c r="BB87" s="104">
        <f t="shared" si="12"/>
        <v>14</v>
      </c>
      <c r="BC87">
        <f t="shared" ref="BC87:BC94" si="13">COUNTIF(BA$50:BB$124,BD87)</f>
        <v>4</v>
      </c>
      <c r="BD87">
        <v>9</v>
      </c>
      <c r="BF87" s="162"/>
      <c r="BG87">
        <v>15</v>
      </c>
      <c r="BH87">
        <v>24</v>
      </c>
      <c r="BI87">
        <f t="shared" si="11"/>
        <v>4</v>
      </c>
      <c r="BJ87">
        <v>34</v>
      </c>
    </row>
    <row r="88" spans="4:62" ht="21" customHeight="1" x14ac:dyDescent="0.3">
      <c r="D88" s="227"/>
      <c r="E88" s="39"/>
      <c r="F88" s="227"/>
      <c r="G88" s="227"/>
      <c r="H88" s="228"/>
      <c r="AZ88" s="162"/>
      <c r="BA88" s="104">
        <f t="shared" si="12"/>
        <v>9</v>
      </c>
      <c r="BB88" s="104">
        <f t="shared" si="12"/>
        <v>15</v>
      </c>
      <c r="BC88">
        <f t="shared" si="13"/>
        <v>4</v>
      </c>
      <c r="BD88">
        <v>10</v>
      </c>
      <c r="BF88" s="162"/>
      <c r="BG88">
        <v>15</v>
      </c>
      <c r="BH88">
        <v>34</v>
      </c>
      <c r="BI88">
        <f t="shared" si="11"/>
        <v>4</v>
      </c>
      <c r="BJ88">
        <v>8</v>
      </c>
    </row>
    <row r="89" spans="4:62" ht="21" customHeight="1" x14ac:dyDescent="0.3">
      <c r="D89" s="227"/>
      <c r="E89" s="39"/>
      <c r="F89" s="227"/>
      <c r="G89" s="227"/>
      <c r="H89" s="227"/>
      <c r="AZ89" s="162"/>
      <c r="BA89" s="104">
        <f t="shared" si="12"/>
        <v>9</v>
      </c>
      <c r="BB89" s="104">
        <f t="shared" si="12"/>
        <v>16</v>
      </c>
      <c r="BC89">
        <f t="shared" si="13"/>
        <v>4</v>
      </c>
      <c r="BD89">
        <v>11</v>
      </c>
      <c r="BF89" s="162"/>
      <c r="BG89">
        <v>24</v>
      </c>
      <c r="BH89">
        <v>34</v>
      </c>
      <c r="BI89">
        <f t="shared" si="11"/>
        <v>4</v>
      </c>
      <c r="BJ89">
        <v>16</v>
      </c>
    </row>
    <row r="90" spans="4:62" ht="21" customHeight="1" x14ac:dyDescent="0.3">
      <c r="D90" s="227"/>
      <c r="E90" s="39"/>
      <c r="F90" s="227"/>
      <c r="G90" s="227"/>
      <c r="H90" s="227"/>
      <c r="AZ90" s="162"/>
      <c r="BA90" s="104">
        <f t="shared" si="12"/>
        <v>10</v>
      </c>
      <c r="BB90" s="104">
        <f t="shared" si="12"/>
        <v>13</v>
      </c>
      <c r="BC90">
        <f t="shared" si="13"/>
        <v>4</v>
      </c>
      <c r="BD90">
        <v>12</v>
      </c>
      <c r="BF90" s="162"/>
      <c r="BG90">
        <v>8</v>
      </c>
      <c r="BH90">
        <v>16</v>
      </c>
      <c r="BI90">
        <f t="shared" si="11"/>
        <v>4</v>
      </c>
      <c r="BJ90">
        <v>25</v>
      </c>
    </row>
    <row r="91" spans="4:62" ht="21" customHeight="1" x14ac:dyDescent="0.3">
      <c r="D91" s="227"/>
      <c r="E91" s="39"/>
      <c r="F91" s="227"/>
      <c r="G91" s="227"/>
      <c r="H91" s="227"/>
      <c r="AZ91" s="162"/>
      <c r="BA91" s="104">
        <f t="shared" si="12"/>
        <v>10</v>
      </c>
      <c r="BB91" s="104">
        <f t="shared" si="12"/>
        <v>14</v>
      </c>
      <c r="BC91">
        <f t="shared" si="13"/>
        <v>4</v>
      </c>
      <c r="BD91">
        <v>13</v>
      </c>
      <c r="BF91" s="162"/>
      <c r="BG91">
        <v>8</v>
      </c>
      <c r="BH91">
        <v>25</v>
      </c>
      <c r="BI91">
        <f t="shared" si="11"/>
        <v>4</v>
      </c>
      <c r="BJ91">
        <v>35</v>
      </c>
    </row>
    <row r="92" spans="4:62" ht="21" customHeight="1" x14ac:dyDescent="0.3">
      <c r="AZ92" s="162"/>
      <c r="BA92" s="104">
        <f t="shared" si="12"/>
        <v>10</v>
      </c>
      <c r="BB92" s="104">
        <f t="shared" si="12"/>
        <v>15</v>
      </c>
      <c r="BC92">
        <f t="shared" si="13"/>
        <v>4</v>
      </c>
      <c r="BD92">
        <v>14</v>
      </c>
      <c r="BF92" s="162"/>
      <c r="BG92">
        <v>8</v>
      </c>
      <c r="BH92">
        <v>35</v>
      </c>
      <c r="BI92">
        <f t="shared" si="11"/>
        <v>4</v>
      </c>
      <c r="BJ92">
        <v>36</v>
      </c>
    </row>
    <row r="93" spans="4:62" ht="21" customHeight="1" x14ac:dyDescent="0.3">
      <c r="J93" s="3" t="s">
        <v>269</v>
      </c>
      <c r="L93" s="125" t="s">
        <v>270</v>
      </c>
      <c r="AZ93" s="162"/>
      <c r="BA93" s="104">
        <f t="shared" si="12"/>
        <v>10</v>
      </c>
      <c r="BB93" s="104">
        <f t="shared" si="12"/>
        <v>16</v>
      </c>
      <c r="BC93">
        <f t="shared" si="13"/>
        <v>4</v>
      </c>
      <c r="BD93">
        <v>15</v>
      </c>
      <c r="BF93" s="162"/>
      <c r="BG93">
        <v>16</v>
      </c>
      <c r="BH93">
        <v>25</v>
      </c>
    </row>
    <row r="94" spans="4:62" ht="21" customHeight="1" x14ac:dyDescent="0.3">
      <c r="K94" s="13" t="s">
        <v>26</v>
      </c>
      <c r="L94" s="13"/>
      <c r="M94" s="13"/>
      <c r="N94" s="13"/>
      <c r="O94" s="13"/>
      <c r="P94" s="13" t="s">
        <v>26</v>
      </c>
      <c r="AZ94" s="162"/>
      <c r="BA94" s="104">
        <f t="shared" si="12"/>
        <v>11</v>
      </c>
      <c r="BB94" s="104">
        <f t="shared" si="12"/>
        <v>13</v>
      </c>
      <c r="BC94">
        <f t="shared" si="13"/>
        <v>4</v>
      </c>
      <c r="BD94">
        <v>16</v>
      </c>
      <c r="BF94" s="162"/>
      <c r="BG94">
        <v>16</v>
      </c>
      <c r="BH94">
        <v>35</v>
      </c>
    </row>
    <row r="95" spans="4:62" ht="21" customHeight="1" x14ac:dyDescent="0.3">
      <c r="L95" t="s">
        <v>190</v>
      </c>
      <c r="M95" t="s">
        <v>190</v>
      </c>
      <c r="N95" t="s">
        <v>190</v>
      </c>
      <c r="O95" t="s">
        <v>190</v>
      </c>
      <c r="Q95" t="s">
        <v>191</v>
      </c>
      <c r="R95" t="s">
        <v>191</v>
      </c>
      <c r="S95" t="s">
        <v>192</v>
      </c>
      <c r="T95" t="s">
        <v>192</v>
      </c>
      <c r="AZ95" s="162"/>
      <c r="BA95" s="104">
        <f t="shared" si="12"/>
        <v>11</v>
      </c>
      <c r="BB95" s="104">
        <f t="shared" si="12"/>
        <v>14</v>
      </c>
      <c r="BF95" s="162"/>
      <c r="BG95">
        <v>25</v>
      </c>
      <c r="BH95">
        <v>35</v>
      </c>
    </row>
    <row r="96" spans="4:62" ht="21" customHeight="1" x14ac:dyDescent="0.3">
      <c r="J96" s="13" t="s">
        <v>236</v>
      </c>
      <c r="K96" s="13" t="s">
        <v>225</v>
      </c>
      <c r="L96" s="108" t="s">
        <v>125</v>
      </c>
      <c r="M96" s="108" t="s">
        <v>112</v>
      </c>
      <c r="N96" s="108" t="s">
        <v>122</v>
      </c>
      <c r="O96" s="108" t="s">
        <v>609</v>
      </c>
      <c r="P96" s="13" t="s">
        <v>229</v>
      </c>
      <c r="Q96" s="108" t="s">
        <v>196</v>
      </c>
      <c r="R96" s="108" t="s">
        <v>126</v>
      </c>
      <c r="S96" s="108" t="s">
        <v>120</v>
      </c>
      <c r="T96" s="108" t="s">
        <v>104</v>
      </c>
      <c r="U96" s="100" t="s">
        <v>150</v>
      </c>
      <c r="AZ96" s="162"/>
      <c r="BA96" s="104">
        <f t="shared" si="12"/>
        <v>11</v>
      </c>
      <c r="BB96" s="104">
        <f t="shared" si="12"/>
        <v>15</v>
      </c>
      <c r="BF96" s="162"/>
      <c r="BG96">
        <v>36</v>
      </c>
      <c r="BH96">
        <v>24</v>
      </c>
    </row>
    <row r="97" spans="10:60" ht="21" customHeight="1" x14ac:dyDescent="0.3">
      <c r="J97" s="13" t="s">
        <v>237</v>
      </c>
      <c r="K97" s="13" t="s">
        <v>226</v>
      </c>
      <c r="L97" s="123" t="s">
        <v>115</v>
      </c>
      <c r="M97" s="123" t="s">
        <v>107</v>
      </c>
      <c r="N97" s="123" t="s">
        <v>118</v>
      </c>
      <c r="O97" s="123" t="s">
        <v>113</v>
      </c>
      <c r="P97" s="13" t="s">
        <v>230</v>
      </c>
      <c r="Q97" s="123" t="s">
        <v>306</v>
      </c>
      <c r="R97" s="123" t="s">
        <v>610</v>
      </c>
      <c r="S97" s="123" t="s">
        <v>127</v>
      </c>
      <c r="T97" s="123" t="s">
        <v>404</v>
      </c>
      <c r="U97" s="151" t="s">
        <v>172</v>
      </c>
      <c r="AZ97" s="162"/>
      <c r="BA97" s="104">
        <f t="shared" si="12"/>
        <v>11</v>
      </c>
      <c r="BB97" s="104">
        <f t="shared" si="12"/>
        <v>16</v>
      </c>
      <c r="BF97" s="162"/>
      <c r="BG97">
        <v>36</v>
      </c>
      <c r="BH97">
        <v>25</v>
      </c>
    </row>
    <row r="98" spans="10:60" ht="21" customHeight="1" x14ac:dyDescent="0.3">
      <c r="J98" s="13" t="s">
        <v>238</v>
      </c>
      <c r="K98" s="13" t="s">
        <v>227</v>
      </c>
      <c r="L98" s="110" t="s">
        <v>114</v>
      </c>
      <c r="M98" s="110" t="s">
        <v>197</v>
      </c>
      <c r="N98" s="110" t="s">
        <v>195</v>
      </c>
      <c r="O98" s="110" t="s">
        <v>119</v>
      </c>
      <c r="P98" s="13" t="s">
        <v>231</v>
      </c>
      <c r="Q98" s="110" t="s">
        <v>186</v>
      </c>
      <c r="R98" s="110" t="s">
        <v>110</v>
      </c>
      <c r="S98" s="127" t="s">
        <v>124</v>
      </c>
      <c r="T98" s="110" t="s">
        <v>307</v>
      </c>
      <c r="U98" s="103" t="s">
        <v>170</v>
      </c>
      <c r="AZ98" s="162"/>
      <c r="BA98" s="104">
        <f t="shared" si="12"/>
        <v>12</v>
      </c>
      <c r="BB98" s="104">
        <f t="shared" si="12"/>
        <v>13</v>
      </c>
      <c r="BF98" s="162"/>
      <c r="BG98">
        <v>36</v>
      </c>
      <c r="BH98">
        <v>8</v>
      </c>
    </row>
    <row r="99" spans="10:60" ht="21" customHeight="1" x14ac:dyDescent="0.3">
      <c r="J99" s="13" t="s">
        <v>239</v>
      </c>
      <c r="K99" s="13" t="s">
        <v>228</v>
      </c>
      <c r="L99" s="111" t="s">
        <v>111</v>
      </c>
      <c r="M99" s="111" t="s">
        <v>116</v>
      </c>
      <c r="N99" s="111" t="s">
        <v>117</v>
      </c>
      <c r="O99" s="112" t="s">
        <v>106</v>
      </c>
      <c r="P99" s="13" t="s">
        <v>232</v>
      </c>
      <c r="Q99" s="111" t="s">
        <v>181</v>
      </c>
      <c r="R99" s="111" t="s">
        <v>611</v>
      </c>
      <c r="S99" s="111" t="s">
        <v>441</v>
      </c>
      <c r="T99" s="111" t="s">
        <v>189</v>
      </c>
      <c r="U99" s="101" t="s">
        <v>171</v>
      </c>
      <c r="AZ99" s="162"/>
      <c r="BA99" s="104">
        <f t="shared" si="12"/>
        <v>12</v>
      </c>
      <c r="BB99" s="104">
        <f t="shared" si="12"/>
        <v>14</v>
      </c>
      <c r="BF99" s="162"/>
      <c r="BG99">
        <v>36</v>
      </c>
      <c r="BH99">
        <v>15</v>
      </c>
    </row>
    <row r="100" spans="10:60" ht="21" customHeight="1" x14ac:dyDescent="0.3">
      <c r="AZ100" s="162"/>
      <c r="BA100" s="104">
        <f t="shared" si="12"/>
        <v>12</v>
      </c>
      <c r="BB100" s="104">
        <f t="shared" si="12"/>
        <v>15</v>
      </c>
      <c r="BF100" s="162"/>
      <c r="BG100">
        <v>34</v>
      </c>
      <c r="BH100">
        <v>16</v>
      </c>
    </row>
    <row r="101" spans="10:60" ht="21" customHeight="1" x14ac:dyDescent="0.3">
      <c r="AZ101" s="162"/>
      <c r="BA101" s="104">
        <f t="shared" si="12"/>
        <v>12</v>
      </c>
      <c r="BB101" s="104">
        <f t="shared" si="12"/>
        <v>16</v>
      </c>
      <c r="BF101" s="162"/>
      <c r="BG101">
        <v>35</v>
      </c>
      <c r="BH101">
        <v>7</v>
      </c>
    </row>
    <row r="107" spans="10:60" ht="21" customHeight="1" x14ac:dyDescent="0.3">
      <c r="J107" s="3" t="s">
        <v>261</v>
      </c>
      <c r="L107" s="125" t="s">
        <v>262</v>
      </c>
    </row>
    <row r="108" spans="10:60" ht="21" customHeight="1" x14ac:dyDescent="0.3">
      <c r="K108" s="13" t="s">
        <v>26</v>
      </c>
      <c r="L108" s="13"/>
      <c r="M108" s="13"/>
      <c r="N108" s="13"/>
      <c r="O108" s="13"/>
      <c r="P108" s="13" t="s">
        <v>26</v>
      </c>
    </row>
    <row r="109" spans="10:60" ht="21" customHeight="1" x14ac:dyDescent="0.3">
      <c r="L109" t="s">
        <v>190</v>
      </c>
      <c r="M109" t="s">
        <v>190</v>
      </c>
      <c r="N109" t="s">
        <v>190</v>
      </c>
      <c r="O109" t="s">
        <v>190</v>
      </c>
      <c r="Q109" t="s">
        <v>191</v>
      </c>
      <c r="R109" t="s">
        <v>191</v>
      </c>
      <c r="S109" t="s">
        <v>192</v>
      </c>
      <c r="T109" t="s">
        <v>192</v>
      </c>
    </row>
    <row r="110" spans="10:60" ht="21" customHeight="1" x14ac:dyDescent="0.3">
      <c r="J110" s="13" t="s">
        <v>236</v>
      </c>
      <c r="K110" s="13" t="s">
        <v>225</v>
      </c>
      <c r="L110" s="108" t="s">
        <v>112</v>
      </c>
      <c r="M110" s="108" t="s">
        <v>186</v>
      </c>
      <c r="N110" s="108" t="s">
        <v>104</v>
      </c>
      <c r="O110" s="108" t="s">
        <v>122</v>
      </c>
      <c r="P110" s="13" t="s">
        <v>229</v>
      </c>
      <c r="Q110" s="108" t="s">
        <v>120</v>
      </c>
      <c r="R110" s="108" t="s">
        <v>125</v>
      </c>
      <c r="S110" s="108" t="s">
        <v>196</v>
      </c>
      <c r="T110" s="108" t="s">
        <v>609</v>
      </c>
      <c r="U110" s="100" t="s">
        <v>150</v>
      </c>
    </row>
    <row r="111" spans="10:60" ht="21" customHeight="1" x14ac:dyDescent="0.3">
      <c r="J111" s="13" t="s">
        <v>237</v>
      </c>
      <c r="K111" s="13" t="s">
        <v>226</v>
      </c>
      <c r="L111" s="123" t="s">
        <v>118</v>
      </c>
      <c r="M111" s="109" t="s">
        <v>116</v>
      </c>
      <c r="N111" s="109" t="s">
        <v>195</v>
      </c>
      <c r="O111" s="123" t="s">
        <v>611</v>
      </c>
      <c r="P111" s="13" t="s">
        <v>230</v>
      </c>
      <c r="Q111" s="109" t="s">
        <v>126</v>
      </c>
      <c r="R111" s="109" t="s">
        <v>127</v>
      </c>
      <c r="S111" s="109" t="s">
        <v>404</v>
      </c>
      <c r="T111" s="109" t="s">
        <v>189</v>
      </c>
      <c r="U111" s="105" t="s">
        <v>172</v>
      </c>
    </row>
    <row r="112" spans="10:60" ht="21" customHeight="1" x14ac:dyDescent="0.3">
      <c r="J112" s="13" t="s">
        <v>238</v>
      </c>
      <c r="K112" s="13" t="s">
        <v>227</v>
      </c>
      <c r="L112" s="110" t="s">
        <v>119</v>
      </c>
      <c r="M112" s="127" t="s">
        <v>124</v>
      </c>
      <c r="N112" s="110" t="s">
        <v>114</v>
      </c>
      <c r="O112" s="110" t="s">
        <v>115</v>
      </c>
      <c r="P112" s="13" t="s">
        <v>231</v>
      </c>
      <c r="Q112" s="110" t="s">
        <v>306</v>
      </c>
      <c r="R112" s="110" t="s">
        <v>110</v>
      </c>
      <c r="S112" s="110" t="s">
        <v>197</v>
      </c>
      <c r="T112" s="110" t="s">
        <v>307</v>
      </c>
      <c r="U112" s="103" t="s">
        <v>170</v>
      </c>
    </row>
    <row r="113" spans="10:21" ht="21" customHeight="1" x14ac:dyDescent="0.3">
      <c r="J113" s="13" t="s">
        <v>239</v>
      </c>
      <c r="K113" s="13" t="s">
        <v>228</v>
      </c>
      <c r="L113" s="111" t="s">
        <v>111</v>
      </c>
      <c r="M113" s="111" t="s">
        <v>181</v>
      </c>
      <c r="N113" s="112" t="s">
        <v>106</v>
      </c>
      <c r="O113" s="111" t="s">
        <v>113</v>
      </c>
      <c r="P113" s="13" t="s">
        <v>232</v>
      </c>
      <c r="Q113" s="111" t="s">
        <v>107</v>
      </c>
      <c r="R113" s="111" t="s">
        <v>441</v>
      </c>
      <c r="S113" s="111" t="s">
        <v>117</v>
      </c>
      <c r="T113" s="111" t="s">
        <v>610</v>
      </c>
      <c r="U113" s="101" t="s">
        <v>171</v>
      </c>
    </row>
    <row r="118" spans="10:21" ht="21" customHeight="1" x14ac:dyDescent="0.3">
      <c r="J118" s="3" t="s">
        <v>222</v>
      </c>
      <c r="L118" s="125" t="s">
        <v>223</v>
      </c>
    </row>
    <row r="119" spans="10:21" ht="21" customHeight="1" x14ac:dyDescent="0.3">
      <c r="K119" s="13" t="s">
        <v>26</v>
      </c>
      <c r="L119" s="13"/>
      <c r="M119" s="13"/>
      <c r="N119" s="13"/>
      <c r="O119" s="13"/>
      <c r="P119" s="13" t="s">
        <v>26</v>
      </c>
    </row>
    <row r="120" spans="10:21" ht="21" customHeight="1" x14ac:dyDescent="0.3">
      <c r="L120" t="s">
        <v>190</v>
      </c>
      <c r="M120" t="s">
        <v>190</v>
      </c>
      <c r="N120" t="s">
        <v>190</v>
      </c>
      <c r="O120" t="s">
        <v>190</v>
      </c>
      <c r="Q120" t="s">
        <v>191</v>
      </c>
      <c r="R120" t="s">
        <v>191</v>
      </c>
      <c r="S120" t="s">
        <v>192</v>
      </c>
      <c r="T120" t="s">
        <v>192</v>
      </c>
    </row>
    <row r="121" spans="10:21" ht="21" customHeight="1" x14ac:dyDescent="0.3">
      <c r="J121" s="13" t="s">
        <v>236</v>
      </c>
      <c r="K121" s="13" t="s">
        <v>225</v>
      </c>
      <c r="L121" s="108" t="s">
        <v>103</v>
      </c>
      <c r="M121" s="108" t="s">
        <v>197</v>
      </c>
      <c r="N121" s="108" t="s">
        <v>609</v>
      </c>
      <c r="O121" s="108" t="s">
        <v>112</v>
      </c>
      <c r="P121" s="13" t="s">
        <v>229</v>
      </c>
      <c r="Q121" s="124" t="s">
        <v>178</v>
      </c>
      <c r="R121" s="108" t="s">
        <v>180</v>
      </c>
      <c r="S121" s="108" t="s">
        <v>125</v>
      </c>
      <c r="T121" s="108" t="s">
        <v>104</v>
      </c>
    </row>
    <row r="122" spans="10:21" ht="21" customHeight="1" x14ac:dyDescent="0.3">
      <c r="J122" s="13" t="s">
        <v>237</v>
      </c>
      <c r="K122" s="13" t="s">
        <v>226</v>
      </c>
      <c r="L122" s="123" t="s">
        <v>182</v>
      </c>
      <c r="M122" s="123" t="s">
        <v>107</v>
      </c>
      <c r="N122" s="123" t="s">
        <v>610</v>
      </c>
      <c r="O122" s="123" t="s">
        <v>102</v>
      </c>
      <c r="P122" s="13" t="s">
        <v>230</v>
      </c>
      <c r="Q122" s="109" t="s">
        <v>110</v>
      </c>
      <c r="R122" s="109" t="s">
        <v>127</v>
      </c>
      <c r="S122" s="129" t="s">
        <v>124</v>
      </c>
      <c r="T122" s="123" t="s">
        <v>253</v>
      </c>
    </row>
    <row r="123" spans="10:21" ht="21" customHeight="1" x14ac:dyDescent="0.3">
      <c r="J123" s="13" t="s">
        <v>238</v>
      </c>
      <c r="K123" s="13" t="s">
        <v>227</v>
      </c>
      <c r="L123" s="110" t="s">
        <v>116</v>
      </c>
      <c r="M123" s="110" t="s">
        <v>114</v>
      </c>
      <c r="N123" s="110" t="s">
        <v>184</v>
      </c>
      <c r="O123" s="110" t="s">
        <v>179</v>
      </c>
      <c r="P123" s="13" t="s">
        <v>231</v>
      </c>
      <c r="Q123" s="110" t="s">
        <v>309</v>
      </c>
      <c r="R123" s="110" t="s">
        <v>186</v>
      </c>
      <c r="S123" s="110" t="s">
        <v>126</v>
      </c>
      <c r="T123" s="110" t="s">
        <v>402</v>
      </c>
    </row>
    <row r="124" spans="10:21" ht="21" customHeight="1" x14ac:dyDescent="0.3">
      <c r="J124" s="13" t="s">
        <v>239</v>
      </c>
      <c r="K124" s="13" t="s">
        <v>228</v>
      </c>
      <c r="L124" s="111" t="s">
        <v>188</v>
      </c>
      <c r="M124" s="111" t="s">
        <v>111</v>
      </c>
      <c r="N124" s="112" t="s">
        <v>106</v>
      </c>
      <c r="O124" s="111" t="s">
        <v>117</v>
      </c>
      <c r="P124" s="13" t="s">
        <v>232</v>
      </c>
      <c r="Q124" s="111" t="s">
        <v>113</v>
      </c>
      <c r="R124" s="111" t="s">
        <v>181</v>
      </c>
      <c r="S124" s="111" t="s">
        <v>189</v>
      </c>
      <c r="T124" s="111" t="s">
        <v>441</v>
      </c>
    </row>
    <row r="125" spans="10:21" ht="21" customHeight="1" x14ac:dyDescent="0.3">
      <c r="M125" s="130"/>
      <c r="N125" s="130"/>
      <c r="O125" s="130"/>
      <c r="P125" s="130"/>
      <c r="Q125" s="130"/>
      <c r="R125" s="130"/>
      <c r="S125" s="130"/>
    </row>
    <row r="126" spans="10:21" ht="21" customHeight="1" x14ac:dyDescent="0.3">
      <c r="J126" s="39"/>
      <c r="M126" s="131"/>
      <c r="P126" s="131"/>
      <c r="Q126" s="131"/>
      <c r="R126" s="131"/>
      <c r="S126" s="131"/>
      <c r="T126" s="9"/>
    </row>
    <row r="127" spans="10:21" ht="21" customHeight="1" x14ac:dyDescent="0.3">
      <c r="J127" s="39"/>
      <c r="M127" s="131"/>
      <c r="N127" s="131"/>
      <c r="O127" s="131"/>
      <c r="P127" s="131"/>
      <c r="Q127" s="131"/>
      <c r="R127" s="131"/>
      <c r="S127" s="131"/>
      <c r="T127" s="9"/>
    </row>
    <row r="128" spans="10:21" ht="21" customHeight="1" x14ac:dyDescent="0.3">
      <c r="J128" s="3" t="s">
        <v>193</v>
      </c>
    </row>
    <row r="129" spans="10:21" ht="21" customHeight="1" x14ac:dyDescent="0.3">
      <c r="L129" t="s">
        <v>190</v>
      </c>
      <c r="M129" t="s">
        <v>190</v>
      </c>
      <c r="N129" t="s">
        <v>190</v>
      </c>
      <c r="O129" t="s">
        <v>190</v>
      </c>
      <c r="Q129" t="s">
        <v>191</v>
      </c>
      <c r="R129" t="s">
        <v>191</v>
      </c>
      <c r="S129" t="s">
        <v>192</v>
      </c>
      <c r="T129" t="s">
        <v>192</v>
      </c>
    </row>
    <row r="130" spans="10:21" ht="21" customHeight="1" x14ac:dyDescent="0.3">
      <c r="J130" s="13" t="s">
        <v>236</v>
      </c>
      <c r="K130" s="13" t="s">
        <v>225</v>
      </c>
      <c r="L130" s="108" t="s">
        <v>104</v>
      </c>
      <c r="M130" s="108" t="s">
        <v>103</v>
      </c>
      <c r="N130" s="108" t="s">
        <v>112</v>
      </c>
      <c r="O130" s="108" t="s">
        <v>178</v>
      </c>
      <c r="P130" s="13" t="s">
        <v>229</v>
      </c>
      <c r="Q130" s="108" t="s">
        <v>309</v>
      </c>
      <c r="R130" s="108" t="s">
        <v>125</v>
      </c>
      <c r="S130" s="108" t="s">
        <v>180</v>
      </c>
      <c r="T130" s="108" t="s">
        <v>403</v>
      </c>
      <c r="U130" s="100" t="s">
        <v>150</v>
      </c>
    </row>
    <row r="131" spans="10:21" ht="21" customHeight="1" x14ac:dyDescent="0.3">
      <c r="J131" s="13" t="s">
        <v>237</v>
      </c>
      <c r="K131" s="13" t="s">
        <v>226</v>
      </c>
      <c r="L131" s="109" t="s">
        <v>197</v>
      </c>
      <c r="M131" s="109" t="s">
        <v>117</v>
      </c>
      <c r="N131" s="109" t="s">
        <v>181</v>
      </c>
      <c r="O131" s="109" t="s">
        <v>182</v>
      </c>
      <c r="P131" s="13" t="s">
        <v>230</v>
      </c>
      <c r="Q131" s="109" t="s">
        <v>108</v>
      </c>
      <c r="R131" s="109" t="s">
        <v>110</v>
      </c>
      <c r="S131" s="109" t="s">
        <v>187</v>
      </c>
      <c r="T131" s="74" t="s">
        <v>124</v>
      </c>
      <c r="U131" s="105" t="s">
        <v>172</v>
      </c>
    </row>
    <row r="132" spans="10:21" ht="21" customHeight="1" x14ac:dyDescent="0.3">
      <c r="J132" s="13" t="s">
        <v>238</v>
      </c>
      <c r="K132" s="13" t="s">
        <v>227</v>
      </c>
      <c r="L132" s="110" t="s">
        <v>116</v>
      </c>
      <c r="M132" s="110" t="s">
        <v>179</v>
      </c>
      <c r="N132" s="110" t="s">
        <v>186</v>
      </c>
      <c r="O132" s="110" t="s">
        <v>114</v>
      </c>
      <c r="P132" s="13" t="s">
        <v>231</v>
      </c>
      <c r="Q132" s="110" t="s">
        <v>101</v>
      </c>
      <c r="R132" s="110" t="s">
        <v>184</v>
      </c>
      <c r="S132" s="110" t="s">
        <v>102</v>
      </c>
      <c r="T132" s="110" t="s">
        <v>185</v>
      </c>
      <c r="U132" s="103" t="s">
        <v>170</v>
      </c>
    </row>
    <row r="133" spans="10:21" ht="21" customHeight="1" x14ac:dyDescent="0.3">
      <c r="J133" s="13" t="s">
        <v>239</v>
      </c>
      <c r="K133" s="13" t="s">
        <v>228</v>
      </c>
      <c r="L133" s="111" t="s">
        <v>111</v>
      </c>
      <c r="M133" s="111" t="s">
        <v>113</v>
      </c>
      <c r="N133" s="112" t="s">
        <v>106</v>
      </c>
      <c r="O133" s="111" t="s">
        <v>183</v>
      </c>
      <c r="P133" s="13" t="s">
        <v>232</v>
      </c>
      <c r="Q133" s="111" t="s">
        <v>188</v>
      </c>
      <c r="R133" s="111" t="s">
        <v>107</v>
      </c>
      <c r="S133" s="111" t="s">
        <v>189</v>
      </c>
      <c r="T133" s="111" t="s">
        <v>612</v>
      </c>
      <c r="U133" s="101" t="s">
        <v>171</v>
      </c>
    </row>
  </sheetData>
  <phoneticPr fontId="25" type="noConversion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ThisWorkbook.ReSetTeamNameWteamNumber">
                <anchor moveWithCells="1" sizeWithCells="1">
                  <from>
                    <xdr:col>9</xdr:col>
                    <xdr:colOff>1348740</xdr:colOff>
                    <xdr:row>1</xdr:row>
                    <xdr:rowOff>15240</xdr:rowOff>
                  </from>
                  <to>
                    <xdr:col>11</xdr:col>
                    <xdr:colOff>1188720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ThisWorkbook.PlugTeamsIntoMatrix">
                <anchor moveWithCells="1" sizeWithCells="1">
                  <from>
                    <xdr:col>9</xdr:col>
                    <xdr:colOff>1371600</xdr:colOff>
                    <xdr:row>3</xdr:row>
                    <xdr:rowOff>0</xdr:rowOff>
                  </from>
                  <to>
                    <xdr:col>11</xdr:col>
                    <xdr:colOff>1234440</xdr:colOff>
                    <xdr:row>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Pict="0" macro="[0]!ThisWorkbook.PlugTeamNumberFromBracketOnTeamsSht2">
                <anchor moveWithCells="1" sizeWithCells="1">
                  <from>
                    <xdr:col>9</xdr:col>
                    <xdr:colOff>1379220</xdr:colOff>
                    <xdr:row>5</xdr:row>
                    <xdr:rowOff>7620</xdr:rowOff>
                  </from>
                  <to>
                    <xdr:col>11</xdr:col>
                    <xdr:colOff>1219200</xdr:colOff>
                    <xdr:row>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Button 4">
              <controlPr defaultSize="0" print="0" autoFill="0" autoPict="0" macro="[0]!ThisWorkbook.ReplaceTeamNaME">
                <anchor moveWithCells="1" sizeWithCells="1">
                  <from>
                    <xdr:col>9</xdr:col>
                    <xdr:colOff>1379220</xdr:colOff>
                    <xdr:row>6</xdr:row>
                    <xdr:rowOff>15240</xdr:rowOff>
                  </from>
                  <to>
                    <xdr:col>12</xdr:col>
                    <xdr:colOff>68580</xdr:colOff>
                    <xdr:row>6</xdr:row>
                    <xdr:rowOff>243840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M39"/>
  <sheetViews>
    <sheetView workbookViewId="0">
      <selection activeCell="T26" sqref="T26"/>
    </sheetView>
  </sheetViews>
  <sheetFormatPr defaultRowHeight="14.4" x14ac:dyDescent="0.3"/>
  <cols>
    <col min="1" max="1" width="10.109375" customWidth="1"/>
    <col min="11" max="11" width="9.109375" customWidth="1"/>
    <col min="18" max="18" width="16.6640625" customWidth="1"/>
    <col min="19" max="19" width="12.44140625" customWidth="1"/>
    <col min="20" max="20" width="12.5546875" customWidth="1"/>
  </cols>
  <sheetData>
    <row r="1" spans="1:12" x14ac:dyDescent="0.3">
      <c r="A1" s="3" t="s">
        <v>131</v>
      </c>
    </row>
    <row r="3" spans="1:12" x14ac:dyDescent="0.3">
      <c r="A3" s="3" t="s">
        <v>22</v>
      </c>
      <c r="B3" s="3" t="s">
        <v>133</v>
      </c>
    </row>
    <row r="4" spans="1:12" x14ac:dyDescent="0.3">
      <c r="A4" s="3"/>
      <c r="B4" s="3" t="s">
        <v>134</v>
      </c>
    </row>
    <row r="5" spans="1:12" x14ac:dyDescent="0.3">
      <c r="A5" s="3"/>
      <c r="B5" t="s">
        <v>135</v>
      </c>
    </row>
    <row r="6" spans="1:12" ht="15" thickBot="1" x14ac:dyDescent="0.35">
      <c r="A6" s="13" t="s">
        <v>26</v>
      </c>
      <c r="B6" s="13"/>
      <c r="C6" s="13"/>
      <c r="D6" s="13"/>
      <c r="E6" s="13"/>
      <c r="F6" s="13" t="s">
        <v>26</v>
      </c>
    </row>
    <row r="7" spans="1:12" ht="15" thickBot="1" x14ac:dyDescent="0.35">
      <c r="A7" s="13" t="s">
        <v>225</v>
      </c>
      <c r="B7" s="132">
        <v>1</v>
      </c>
      <c r="C7" s="137">
        <v>2</v>
      </c>
      <c r="D7" s="137">
        <v>3</v>
      </c>
      <c r="E7" s="138">
        <v>4</v>
      </c>
      <c r="F7" s="13" t="s">
        <v>229</v>
      </c>
      <c r="G7" s="135">
        <v>5</v>
      </c>
      <c r="H7" s="133">
        <v>6</v>
      </c>
      <c r="I7" s="133">
        <v>7</v>
      </c>
      <c r="J7" s="134">
        <v>8</v>
      </c>
      <c r="L7" t="s">
        <v>245</v>
      </c>
    </row>
    <row r="8" spans="1:12" ht="15" thickBot="1" x14ac:dyDescent="0.35">
      <c r="A8" s="13"/>
      <c r="F8" s="13"/>
    </row>
    <row r="9" spans="1:12" ht="15" thickBot="1" x14ac:dyDescent="0.35">
      <c r="A9" s="13" t="s">
        <v>296</v>
      </c>
      <c r="B9" s="135">
        <v>9</v>
      </c>
      <c r="C9" s="133">
        <v>10</v>
      </c>
      <c r="D9" s="133">
        <v>11</v>
      </c>
      <c r="E9" s="134">
        <v>12</v>
      </c>
      <c r="F9" s="13" t="s">
        <v>230</v>
      </c>
      <c r="G9" s="135">
        <v>13</v>
      </c>
      <c r="H9" s="133">
        <v>14</v>
      </c>
      <c r="I9" s="133">
        <v>15</v>
      </c>
      <c r="J9" s="134">
        <v>16</v>
      </c>
      <c r="L9" t="s">
        <v>246</v>
      </c>
    </row>
    <row r="10" spans="1:12" ht="15" thickBot="1" x14ac:dyDescent="0.35">
      <c r="A10" s="13"/>
      <c r="F10" s="13"/>
    </row>
    <row r="11" spans="1:12" ht="15" thickBot="1" x14ac:dyDescent="0.35">
      <c r="A11" s="13" t="s">
        <v>227</v>
      </c>
      <c r="B11" s="135">
        <v>17</v>
      </c>
      <c r="C11" s="133">
        <v>18</v>
      </c>
      <c r="D11" s="133">
        <v>19</v>
      </c>
      <c r="E11" s="134">
        <v>20</v>
      </c>
      <c r="F11" s="13" t="s">
        <v>231</v>
      </c>
      <c r="G11" s="135">
        <v>21</v>
      </c>
      <c r="H11" s="133">
        <v>22</v>
      </c>
      <c r="I11" s="133">
        <v>23</v>
      </c>
      <c r="J11" s="134">
        <v>24</v>
      </c>
      <c r="L11" t="s">
        <v>247</v>
      </c>
    </row>
    <row r="12" spans="1:12" ht="15" thickBot="1" x14ac:dyDescent="0.35">
      <c r="A12" s="13"/>
      <c r="F12" s="13"/>
    </row>
    <row r="13" spans="1:12" ht="15" thickBot="1" x14ac:dyDescent="0.35">
      <c r="A13" s="13" t="s">
        <v>228</v>
      </c>
      <c r="B13" s="135">
        <v>25</v>
      </c>
      <c r="C13" s="133">
        <v>26</v>
      </c>
      <c r="D13" s="133">
        <v>27</v>
      </c>
      <c r="E13" s="134">
        <v>28</v>
      </c>
      <c r="F13" s="13" t="s">
        <v>232</v>
      </c>
      <c r="G13" s="135">
        <v>29</v>
      </c>
      <c r="H13" s="133">
        <v>30</v>
      </c>
      <c r="I13" s="133">
        <v>31</v>
      </c>
      <c r="J13" s="134">
        <v>32</v>
      </c>
      <c r="L13" t="s">
        <v>248</v>
      </c>
    </row>
    <row r="16" spans="1:12" x14ac:dyDescent="0.3">
      <c r="A16" s="3" t="s">
        <v>20</v>
      </c>
      <c r="B16" s="3" t="s">
        <v>249</v>
      </c>
    </row>
    <row r="17" spans="1:13" x14ac:dyDescent="0.3">
      <c r="A17" s="3"/>
      <c r="B17" s="3" t="s">
        <v>132</v>
      </c>
    </row>
    <row r="18" spans="1:13" x14ac:dyDescent="0.3">
      <c r="B18" t="s">
        <v>19</v>
      </c>
    </row>
    <row r="19" spans="1:13" x14ac:dyDescent="0.3">
      <c r="B19" t="s">
        <v>45</v>
      </c>
    </row>
    <row r="20" spans="1:13" ht="15" thickBot="1" x14ac:dyDescent="0.35">
      <c r="B20" s="13" t="s">
        <v>26</v>
      </c>
      <c r="C20" s="13"/>
      <c r="D20" s="13"/>
      <c r="E20" s="13"/>
      <c r="F20" s="13"/>
      <c r="G20" s="13" t="s">
        <v>26</v>
      </c>
      <c r="M20" t="s">
        <v>27</v>
      </c>
    </row>
    <row r="21" spans="1:13" ht="15" thickBot="1" x14ac:dyDescent="0.35">
      <c r="A21" t="s">
        <v>94</v>
      </c>
      <c r="B21" s="13" t="s">
        <v>225</v>
      </c>
      <c r="C21" s="132">
        <v>1</v>
      </c>
      <c r="D21" s="133">
        <v>2</v>
      </c>
      <c r="E21" s="133">
        <v>3</v>
      </c>
      <c r="F21" s="134">
        <v>4</v>
      </c>
      <c r="G21" s="13" t="s">
        <v>229</v>
      </c>
      <c r="H21" s="136">
        <v>5</v>
      </c>
      <c r="I21" s="137">
        <v>6</v>
      </c>
      <c r="J21" s="137">
        <v>7</v>
      </c>
      <c r="K21" s="138">
        <v>8</v>
      </c>
      <c r="M21" t="s">
        <v>233</v>
      </c>
    </row>
    <row r="22" spans="1:13" ht="15" thickBot="1" x14ac:dyDescent="0.35">
      <c r="B22" s="13"/>
      <c r="G22" s="13"/>
    </row>
    <row r="23" spans="1:13" ht="15" thickBot="1" x14ac:dyDescent="0.35">
      <c r="A23" t="s">
        <v>23</v>
      </c>
      <c r="B23" s="13" t="s">
        <v>296</v>
      </c>
      <c r="C23" s="135">
        <v>9</v>
      </c>
      <c r="D23" s="133">
        <v>10</v>
      </c>
      <c r="E23" s="133">
        <v>11</v>
      </c>
      <c r="F23" s="134">
        <v>12</v>
      </c>
      <c r="G23" s="13" t="s">
        <v>230</v>
      </c>
      <c r="H23" s="135">
        <v>13</v>
      </c>
      <c r="I23" s="133">
        <v>14</v>
      </c>
      <c r="J23" s="133">
        <v>15</v>
      </c>
      <c r="K23" s="134">
        <v>16</v>
      </c>
      <c r="M23" t="s">
        <v>297</v>
      </c>
    </row>
    <row r="24" spans="1:13" ht="15" thickBot="1" x14ac:dyDescent="0.35">
      <c r="B24" s="13"/>
      <c r="G24" s="13"/>
    </row>
    <row r="25" spans="1:13" ht="15" thickBot="1" x14ac:dyDescent="0.35">
      <c r="A25" t="s">
        <v>96</v>
      </c>
      <c r="B25" s="13" t="s">
        <v>227</v>
      </c>
      <c r="C25" s="135">
        <v>17</v>
      </c>
      <c r="D25" s="133">
        <v>18</v>
      </c>
      <c r="E25" s="133">
        <v>19</v>
      </c>
      <c r="F25" s="134">
        <v>20</v>
      </c>
      <c r="G25" s="13" t="s">
        <v>231</v>
      </c>
      <c r="H25" s="135">
        <v>21</v>
      </c>
      <c r="I25" s="133">
        <v>22</v>
      </c>
      <c r="J25" s="133">
        <v>23</v>
      </c>
      <c r="K25" s="134">
        <v>24</v>
      </c>
      <c r="M25" t="s">
        <v>234</v>
      </c>
    </row>
    <row r="26" spans="1:13" ht="15" thickBot="1" x14ac:dyDescent="0.35">
      <c r="B26" s="13"/>
      <c r="G26" s="13"/>
    </row>
    <row r="27" spans="1:13" ht="15" thickBot="1" x14ac:dyDescent="0.35">
      <c r="A27" t="s">
        <v>18</v>
      </c>
      <c r="B27" s="13" t="s">
        <v>228</v>
      </c>
      <c r="C27" s="135">
        <v>25</v>
      </c>
      <c r="D27" s="133">
        <v>26</v>
      </c>
      <c r="E27" s="133">
        <v>27</v>
      </c>
      <c r="F27" s="134">
        <v>28</v>
      </c>
      <c r="G27" s="13" t="s">
        <v>232</v>
      </c>
      <c r="H27" s="135">
        <v>29</v>
      </c>
      <c r="I27" s="133">
        <v>30</v>
      </c>
      <c r="J27" s="133">
        <v>31</v>
      </c>
      <c r="K27" s="134">
        <v>32</v>
      </c>
      <c r="M27" t="s">
        <v>235</v>
      </c>
    </row>
    <row r="30" spans="1:13" x14ac:dyDescent="0.3">
      <c r="A30" s="3" t="s">
        <v>21</v>
      </c>
      <c r="B30" s="3" t="s">
        <v>194</v>
      </c>
    </row>
    <row r="31" spans="1:13" x14ac:dyDescent="0.3">
      <c r="A31" s="3"/>
      <c r="B31" s="3" t="s">
        <v>46</v>
      </c>
      <c r="K31" t="s">
        <v>250</v>
      </c>
    </row>
    <row r="32" spans="1:13" x14ac:dyDescent="0.3">
      <c r="B32" t="s">
        <v>19</v>
      </c>
      <c r="K32" t="s">
        <v>251</v>
      </c>
    </row>
    <row r="33" spans="1:12" x14ac:dyDescent="0.3">
      <c r="B33" t="s">
        <v>45</v>
      </c>
    </row>
    <row r="34" spans="1:12" x14ac:dyDescent="0.3">
      <c r="B34" t="s">
        <v>28</v>
      </c>
    </row>
    <row r="36" spans="1:12" x14ac:dyDescent="0.3">
      <c r="A36" t="s">
        <v>94</v>
      </c>
      <c r="B36" s="5">
        <v>1</v>
      </c>
      <c r="C36" s="8">
        <v>2</v>
      </c>
      <c r="D36" s="13" t="s">
        <v>96</v>
      </c>
      <c r="E36" s="7">
        <v>3</v>
      </c>
      <c r="F36" s="8">
        <v>4</v>
      </c>
      <c r="G36" s="13" t="s">
        <v>23</v>
      </c>
      <c r="H36" s="7">
        <v>5</v>
      </c>
      <c r="I36" s="8">
        <v>6</v>
      </c>
      <c r="J36" s="13" t="s">
        <v>18</v>
      </c>
      <c r="K36" s="7">
        <v>7</v>
      </c>
      <c r="L36" s="8">
        <v>8</v>
      </c>
    </row>
    <row r="37" spans="1:12" x14ac:dyDescent="0.3">
      <c r="B37" s="15">
        <v>9</v>
      </c>
      <c r="C37" s="8">
        <v>10</v>
      </c>
      <c r="E37" s="7">
        <v>11</v>
      </c>
      <c r="F37" s="8">
        <v>12</v>
      </c>
      <c r="H37" s="7">
        <v>13</v>
      </c>
      <c r="I37" s="8">
        <v>14</v>
      </c>
      <c r="K37" s="7">
        <v>15</v>
      </c>
      <c r="L37" s="8">
        <v>16</v>
      </c>
    </row>
    <row r="38" spans="1:12" x14ac:dyDescent="0.3">
      <c r="B38" s="15">
        <v>17</v>
      </c>
      <c r="C38" s="6">
        <v>18</v>
      </c>
      <c r="E38" s="7">
        <v>19</v>
      </c>
      <c r="F38" s="8">
        <v>20</v>
      </c>
      <c r="H38" s="7">
        <v>21</v>
      </c>
      <c r="I38" s="8">
        <v>22</v>
      </c>
      <c r="K38" s="7">
        <v>23</v>
      </c>
      <c r="L38" s="8">
        <v>24</v>
      </c>
    </row>
    <row r="39" spans="1:12" x14ac:dyDescent="0.3">
      <c r="B39" s="15">
        <v>25</v>
      </c>
      <c r="C39" s="8">
        <v>26</v>
      </c>
      <c r="E39" s="7">
        <v>27</v>
      </c>
      <c r="F39" s="8">
        <v>28</v>
      </c>
      <c r="H39" s="7">
        <v>29</v>
      </c>
      <c r="I39" s="8">
        <v>30</v>
      </c>
      <c r="K39" s="7">
        <v>31</v>
      </c>
      <c r="L39" s="8">
        <v>32</v>
      </c>
    </row>
  </sheetData>
  <pageMargins left="0.2" right="0.2" top="0.25" bottom="0.2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R50"/>
  <sheetViews>
    <sheetView workbookViewId="0"/>
  </sheetViews>
  <sheetFormatPr defaultRowHeight="14.4" x14ac:dyDescent="0.3"/>
  <cols>
    <col min="1" max="1" width="9.88671875" customWidth="1"/>
    <col min="2" max="2" width="7.109375" customWidth="1"/>
    <col min="6" max="6" width="9.33203125" customWidth="1"/>
    <col min="16" max="16" width="11" customWidth="1"/>
  </cols>
  <sheetData>
    <row r="1" spans="1:18" ht="18" x14ac:dyDescent="0.35">
      <c r="A1" s="35" t="s">
        <v>22</v>
      </c>
      <c r="B1" s="35" t="s">
        <v>42</v>
      </c>
      <c r="K1" s="35" t="s">
        <v>34</v>
      </c>
      <c r="L1" s="36"/>
      <c r="M1" s="35" t="s">
        <v>43</v>
      </c>
      <c r="N1" s="36"/>
      <c r="O1" s="36"/>
    </row>
    <row r="2" spans="1:18" x14ac:dyDescent="0.3">
      <c r="A2" s="3" t="s">
        <v>29</v>
      </c>
      <c r="B2" s="3" t="s">
        <v>30</v>
      </c>
      <c r="C2" s="3" t="s">
        <v>31</v>
      </c>
      <c r="M2" t="s">
        <v>55</v>
      </c>
    </row>
    <row r="3" spans="1:18" x14ac:dyDescent="0.3">
      <c r="A3">
        <v>1</v>
      </c>
      <c r="B3" s="2">
        <v>0.25</v>
      </c>
      <c r="C3" s="1" t="s">
        <v>0</v>
      </c>
      <c r="E3" s="3" t="s">
        <v>6</v>
      </c>
      <c r="N3" t="s">
        <v>95</v>
      </c>
    </row>
    <row r="4" spans="1:18" x14ac:dyDescent="0.3">
      <c r="A4">
        <v>2</v>
      </c>
      <c r="C4" s="1" t="s">
        <v>1</v>
      </c>
      <c r="E4" t="s">
        <v>44</v>
      </c>
      <c r="K4">
        <v>1</v>
      </c>
      <c r="L4">
        <v>6</v>
      </c>
      <c r="M4" s="1" t="s">
        <v>0</v>
      </c>
    </row>
    <row r="5" spans="1:18" x14ac:dyDescent="0.3">
      <c r="A5">
        <v>3</v>
      </c>
      <c r="C5" s="1" t="s">
        <v>2</v>
      </c>
      <c r="E5" t="s">
        <v>38</v>
      </c>
      <c r="K5">
        <v>2</v>
      </c>
      <c r="M5" s="1" t="s">
        <v>1</v>
      </c>
      <c r="O5" t="s">
        <v>94</v>
      </c>
      <c r="P5" t="s">
        <v>96</v>
      </c>
      <c r="Q5" t="s">
        <v>35</v>
      </c>
      <c r="R5" t="s">
        <v>18</v>
      </c>
    </row>
    <row r="6" spans="1:18" x14ac:dyDescent="0.3">
      <c r="A6">
        <v>4</v>
      </c>
      <c r="C6" s="1" t="s">
        <v>3</v>
      </c>
      <c r="E6" s="34">
        <f>(32*3)/2</f>
        <v>48</v>
      </c>
      <c r="H6" s="3" t="s">
        <v>33</v>
      </c>
      <c r="K6">
        <v>3</v>
      </c>
      <c r="L6" s="2">
        <v>0.27083333333333331</v>
      </c>
      <c r="M6" s="1" t="s">
        <v>0</v>
      </c>
      <c r="O6" t="s">
        <v>17</v>
      </c>
      <c r="P6" t="s">
        <v>17</v>
      </c>
      <c r="Q6" t="s">
        <v>17</v>
      </c>
      <c r="R6" t="s">
        <v>17</v>
      </c>
    </row>
    <row r="7" spans="1:18" x14ac:dyDescent="0.3">
      <c r="A7">
        <v>5</v>
      </c>
      <c r="C7" s="14" t="s">
        <v>4</v>
      </c>
      <c r="K7">
        <v>4</v>
      </c>
      <c r="M7" s="1" t="s">
        <v>1</v>
      </c>
      <c r="O7" t="s">
        <v>16</v>
      </c>
      <c r="P7" t="s">
        <v>16</v>
      </c>
      <c r="Q7" t="s">
        <v>16</v>
      </c>
      <c r="R7" t="s">
        <v>16</v>
      </c>
    </row>
    <row r="8" spans="1:18" x14ac:dyDescent="0.3">
      <c r="A8">
        <v>6</v>
      </c>
      <c r="C8" s="14" t="s">
        <v>5</v>
      </c>
      <c r="K8">
        <v>5</v>
      </c>
      <c r="L8">
        <v>7</v>
      </c>
      <c r="M8" s="1" t="s">
        <v>0</v>
      </c>
    </row>
    <row r="9" spans="1:18" x14ac:dyDescent="0.3">
      <c r="A9">
        <v>7</v>
      </c>
      <c r="B9" s="2">
        <v>0.27083333333333331</v>
      </c>
      <c r="C9" s="1" t="s">
        <v>0</v>
      </c>
      <c r="E9" t="s">
        <v>41</v>
      </c>
      <c r="K9">
        <v>6</v>
      </c>
      <c r="M9" s="1" t="s">
        <v>1</v>
      </c>
      <c r="O9" s="3" t="s">
        <v>50</v>
      </c>
    </row>
    <row r="10" spans="1:18" x14ac:dyDescent="0.3">
      <c r="A10">
        <v>8</v>
      </c>
      <c r="C10" s="1" t="s">
        <v>1</v>
      </c>
      <c r="E10" t="s">
        <v>48</v>
      </c>
      <c r="K10">
        <v>7</v>
      </c>
      <c r="L10" s="2">
        <v>0.3125</v>
      </c>
      <c r="M10" s="1" t="s">
        <v>0</v>
      </c>
      <c r="O10" t="s">
        <v>15</v>
      </c>
      <c r="Q10" t="s">
        <v>32</v>
      </c>
    </row>
    <row r="11" spans="1:18" x14ac:dyDescent="0.3">
      <c r="A11">
        <v>9</v>
      </c>
      <c r="C11" s="1" t="s">
        <v>2</v>
      </c>
      <c r="E11" t="s">
        <v>49</v>
      </c>
      <c r="K11">
        <v>8</v>
      </c>
      <c r="M11" s="1" t="s">
        <v>1</v>
      </c>
      <c r="O11" t="s">
        <v>39</v>
      </c>
      <c r="Q11" s="3" t="s">
        <v>53</v>
      </c>
    </row>
    <row r="12" spans="1:18" x14ac:dyDescent="0.3">
      <c r="A12">
        <v>10</v>
      </c>
      <c r="C12" s="1" t="s">
        <v>3</v>
      </c>
      <c r="E12" t="s">
        <v>36</v>
      </c>
      <c r="K12">
        <v>9</v>
      </c>
      <c r="L12">
        <v>8</v>
      </c>
      <c r="M12" s="1" t="s">
        <v>0</v>
      </c>
      <c r="O12" s="34">
        <f>(8*4)/2</f>
        <v>16</v>
      </c>
    </row>
    <row r="13" spans="1:18" x14ac:dyDescent="0.3">
      <c r="A13">
        <v>11</v>
      </c>
      <c r="C13" s="14" t="s">
        <v>4</v>
      </c>
      <c r="E13" t="s">
        <v>37</v>
      </c>
      <c r="K13">
        <v>10</v>
      </c>
      <c r="M13" s="1" t="s">
        <v>1</v>
      </c>
      <c r="O13" t="s">
        <v>54</v>
      </c>
    </row>
    <row r="14" spans="1:18" x14ac:dyDescent="0.3">
      <c r="A14">
        <v>12</v>
      </c>
      <c r="C14" s="14" t="s">
        <v>5</v>
      </c>
      <c r="K14">
        <v>11</v>
      </c>
      <c r="L14" s="2">
        <v>0.35416666666666669</v>
      </c>
      <c r="M14" s="1" t="s">
        <v>0</v>
      </c>
    </row>
    <row r="15" spans="1:18" x14ac:dyDescent="0.3">
      <c r="A15">
        <v>13</v>
      </c>
      <c r="B15" s="2">
        <v>0.29166666666666702</v>
      </c>
      <c r="C15" s="1" t="s">
        <v>0</v>
      </c>
      <c r="E15" t="s">
        <v>51</v>
      </c>
      <c r="K15">
        <v>12</v>
      </c>
      <c r="M15" s="1" t="s">
        <v>1</v>
      </c>
      <c r="O15" t="s">
        <v>40</v>
      </c>
    </row>
    <row r="16" spans="1:18" x14ac:dyDescent="0.3">
      <c r="A16">
        <v>14</v>
      </c>
      <c r="C16" s="1" t="s">
        <v>1</v>
      </c>
      <c r="K16">
        <v>13</v>
      </c>
      <c r="L16">
        <v>9</v>
      </c>
      <c r="M16" s="1" t="s">
        <v>0</v>
      </c>
    </row>
    <row r="17" spans="1:13" x14ac:dyDescent="0.3">
      <c r="A17">
        <v>15</v>
      </c>
      <c r="C17" s="1" t="s">
        <v>2</v>
      </c>
      <c r="K17">
        <v>14</v>
      </c>
      <c r="M17" s="1" t="s">
        <v>1</v>
      </c>
    </row>
    <row r="18" spans="1:13" x14ac:dyDescent="0.3">
      <c r="A18">
        <v>16</v>
      </c>
      <c r="C18" s="1" t="s">
        <v>3</v>
      </c>
      <c r="K18">
        <v>15</v>
      </c>
      <c r="L18" s="2">
        <v>0.39583333333333331</v>
      </c>
      <c r="M18" s="1" t="s">
        <v>0</v>
      </c>
    </row>
    <row r="19" spans="1:13" x14ac:dyDescent="0.3">
      <c r="A19">
        <v>17</v>
      </c>
      <c r="C19" s="14" t="s">
        <v>4</v>
      </c>
      <c r="K19">
        <v>16</v>
      </c>
      <c r="M19" s="1" t="s">
        <v>1</v>
      </c>
    </row>
    <row r="20" spans="1:13" x14ac:dyDescent="0.3">
      <c r="A20">
        <v>18</v>
      </c>
      <c r="C20" s="14" t="s">
        <v>5</v>
      </c>
    </row>
    <row r="21" spans="1:13" x14ac:dyDescent="0.3">
      <c r="A21">
        <v>19</v>
      </c>
      <c r="B21" s="2">
        <v>0.3125</v>
      </c>
      <c r="C21" s="1" t="s">
        <v>0</v>
      </c>
      <c r="J21" t="s">
        <v>88</v>
      </c>
    </row>
    <row r="22" spans="1:13" x14ac:dyDescent="0.3">
      <c r="A22">
        <v>20</v>
      </c>
      <c r="C22" s="1" t="s">
        <v>1</v>
      </c>
    </row>
    <row r="23" spans="1:13" x14ac:dyDescent="0.3">
      <c r="A23">
        <v>21</v>
      </c>
      <c r="C23" s="1" t="s">
        <v>2</v>
      </c>
    </row>
    <row r="24" spans="1:13" x14ac:dyDescent="0.3">
      <c r="A24">
        <v>22</v>
      </c>
      <c r="C24" s="1" t="s">
        <v>3</v>
      </c>
    </row>
    <row r="25" spans="1:13" x14ac:dyDescent="0.3">
      <c r="A25">
        <v>23</v>
      </c>
      <c r="C25" s="14" t="s">
        <v>4</v>
      </c>
    </row>
    <row r="26" spans="1:13" x14ac:dyDescent="0.3">
      <c r="A26">
        <v>24</v>
      </c>
      <c r="C26" s="14" t="s">
        <v>5</v>
      </c>
    </row>
    <row r="27" spans="1:13" x14ac:dyDescent="0.3">
      <c r="A27">
        <v>25</v>
      </c>
      <c r="B27" s="2">
        <v>0.33333333333333298</v>
      </c>
      <c r="C27" s="1" t="s">
        <v>0</v>
      </c>
    </row>
    <row r="28" spans="1:13" x14ac:dyDescent="0.3">
      <c r="A28">
        <v>26</v>
      </c>
      <c r="C28" s="1" t="s">
        <v>1</v>
      </c>
    </row>
    <row r="29" spans="1:13" x14ac:dyDescent="0.3">
      <c r="A29">
        <v>27</v>
      </c>
      <c r="C29" s="1" t="s">
        <v>2</v>
      </c>
    </row>
    <row r="30" spans="1:13" x14ac:dyDescent="0.3">
      <c r="A30">
        <v>28</v>
      </c>
      <c r="C30" s="1" t="s">
        <v>3</v>
      </c>
    </row>
    <row r="31" spans="1:13" x14ac:dyDescent="0.3">
      <c r="A31">
        <v>29</v>
      </c>
      <c r="C31" s="14" t="s">
        <v>4</v>
      </c>
    </row>
    <row r="32" spans="1:13" x14ac:dyDescent="0.3">
      <c r="A32">
        <v>30</v>
      </c>
      <c r="C32" s="14" t="s">
        <v>5</v>
      </c>
    </row>
    <row r="33" spans="1:5" x14ac:dyDescent="0.3">
      <c r="A33">
        <v>31</v>
      </c>
      <c r="B33" s="2">
        <v>0.35416666666666702</v>
      </c>
      <c r="C33" s="1" t="s">
        <v>0</v>
      </c>
    </row>
    <row r="34" spans="1:5" x14ac:dyDescent="0.3">
      <c r="A34">
        <v>32</v>
      </c>
      <c r="C34" s="1" t="s">
        <v>1</v>
      </c>
    </row>
    <row r="35" spans="1:5" x14ac:dyDescent="0.3">
      <c r="A35">
        <v>33</v>
      </c>
      <c r="C35" s="1" t="s">
        <v>2</v>
      </c>
    </row>
    <row r="36" spans="1:5" x14ac:dyDescent="0.3">
      <c r="A36">
        <v>34</v>
      </c>
      <c r="C36" s="1" t="s">
        <v>3</v>
      </c>
    </row>
    <row r="37" spans="1:5" x14ac:dyDescent="0.3">
      <c r="A37">
        <v>35</v>
      </c>
      <c r="C37" s="14" t="s">
        <v>4</v>
      </c>
      <c r="E37" t="s">
        <v>52</v>
      </c>
    </row>
    <row r="38" spans="1:5" x14ac:dyDescent="0.3">
      <c r="A38">
        <v>36</v>
      </c>
      <c r="C38" s="14" t="s">
        <v>5</v>
      </c>
      <c r="E38" t="s">
        <v>52</v>
      </c>
    </row>
    <row r="39" spans="1:5" x14ac:dyDescent="0.3">
      <c r="A39">
        <v>37</v>
      </c>
      <c r="B39" s="2">
        <v>0.375</v>
      </c>
      <c r="C39" s="1" t="s">
        <v>0</v>
      </c>
    </row>
    <row r="40" spans="1:5" x14ac:dyDescent="0.3">
      <c r="A40">
        <v>38</v>
      </c>
      <c r="C40" s="1" t="s">
        <v>1</v>
      </c>
    </row>
    <row r="41" spans="1:5" x14ac:dyDescent="0.3">
      <c r="A41">
        <v>39</v>
      </c>
      <c r="C41" s="1" t="s">
        <v>2</v>
      </c>
    </row>
    <row r="42" spans="1:5" x14ac:dyDescent="0.3">
      <c r="A42">
        <v>40</v>
      </c>
      <c r="C42" s="1" t="s">
        <v>3</v>
      </c>
    </row>
    <row r="43" spans="1:5" x14ac:dyDescent="0.3">
      <c r="A43">
        <v>41</v>
      </c>
      <c r="B43" s="2">
        <v>0.39583333333333298</v>
      </c>
      <c r="C43" s="1" t="s">
        <v>0</v>
      </c>
    </row>
    <row r="44" spans="1:5" x14ac:dyDescent="0.3">
      <c r="A44">
        <v>42</v>
      </c>
      <c r="C44" s="1" t="s">
        <v>1</v>
      </c>
    </row>
    <row r="45" spans="1:5" x14ac:dyDescent="0.3">
      <c r="A45">
        <v>43</v>
      </c>
      <c r="C45" s="1" t="s">
        <v>2</v>
      </c>
    </row>
    <row r="46" spans="1:5" x14ac:dyDescent="0.3">
      <c r="A46">
        <v>44</v>
      </c>
      <c r="C46" s="1" t="s">
        <v>3</v>
      </c>
    </row>
    <row r="47" spans="1:5" x14ac:dyDescent="0.3">
      <c r="A47">
        <v>45</v>
      </c>
      <c r="B47" s="2">
        <v>0.41666666666666669</v>
      </c>
      <c r="C47" s="1" t="s">
        <v>0</v>
      </c>
    </row>
    <row r="48" spans="1:5" x14ac:dyDescent="0.3">
      <c r="A48">
        <v>46</v>
      </c>
      <c r="C48" s="1" t="s">
        <v>1</v>
      </c>
    </row>
    <row r="49" spans="1:3" x14ac:dyDescent="0.3">
      <c r="A49">
        <v>47</v>
      </c>
      <c r="C49" s="1" t="s">
        <v>2</v>
      </c>
    </row>
    <row r="50" spans="1:3" x14ac:dyDescent="0.3">
      <c r="A50">
        <v>48</v>
      </c>
      <c r="C50" s="1" t="s">
        <v>3</v>
      </c>
    </row>
  </sheetData>
  <pageMargins left="0.7" right="0.7" top="0.25" bottom="0.2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AG81"/>
  <sheetViews>
    <sheetView workbookViewId="0"/>
  </sheetViews>
  <sheetFormatPr defaultRowHeight="14.4" x14ac:dyDescent="0.3"/>
  <cols>
    <col min="1" max="1" width="7.44140625" style="9" customWidth="1"/>
    <col min="2" max="2" width="7.44140625" customWidth="1"/>
    <col min="14" max="14" width="9.6640625" customWidth="1"/>
    <col min="26" max="26" width="9.5546875" customWidth="1"/>
  </cols>
  <sheetData>
    <row r="1" spans="1:33" x14ac:dyDescent="0.3">
      <c r="A1" s="10" t="s">
        <v>22</v>
      </c>
      <c r="M1" s="3" t="s">
        <v>20</v>
      </c>
      <c r="Y1" s="3" t="s">
        <v>21</v>
      </c>
    </row>
    <row r="2" spans="1:33" x14ac:dyDescent="0.3">
      <c r="M2" s="9"/>
      <c r="Y2" s="9"/>
    </row>
    <row r="3" spans="1:33" x14ac:dyDescent="0.3">
      <c r="A3" s="10" t="s">
        <v>29</v>
      </c>
      <c r="B3" s="3" t="s">
        <v>26</v>
      </c>
      <c r="C3" s="3" t="s">
        <v>24</v>
      </c>
      <c r="D3" s="4" t="s">
        <v>25</v>
      </c>
      <c r="M3" s="10" t="s">
        <v>29</v>
      </c>
      <c r="N3" s="3" t="s">
        <v>26</v>
      </c>
      <c r="O3" s="3" t="s">
        <v>24</v>
      </c>
      <c r="P3" s="4" t="s">
        <v>25</v>
      </c>
      <c r="S3" s="10" t="s">
        <v>29</v>
      </c>
      <c r="T3" s="3" t="s">
        <v>26</v>
      </c>
      <c r="U3" s="3" t="s">
        <v>24</v>
      </c>
      <c r="V3" s="4" t="s">
        <v>25</v>
      </c>
      <c r="Y3" s="10" t="s">
        <v>29</v>
      </c>
      <c r="Z3" s="3" t="s">
        <v>26</v>
      </c>
      <c r="AA3" s="3" t="s">
        <v>24</v>
      </c>
      <c r="AB3" s="4" t="s">
        <v>25</v>
      </c>
      <c r="AD3" s="10" t="s">
        <v>29</v>
      </c>
      <c r="AE3" s="3" t="s">
        <v>26</v>
      </c>
      <c r="AF3" s="3" t="s">
        <v>24</v>
      </c>
      <c r="AG3" s="4" t="s">
        <v>25</v>
      </c>
    </row>
    <row r="4" spans="1:33" x14ac:dyDescent="0.3">
      <c r="A4" s="9">
        <v>1</v>
      </c>
      <c r="B4" t="s">
        <v>7</v>
      </c>
      <c r="C4">
        <v>1</v>
      </c>
      <c r="D4">
        <v>2</v>
      </c>
      <c r="M4" s="9">
        <v>1</v>
      </c>
      <c r="N4" t="s">
        <v>94</v>
      </c>
      <c r="O4">
        <v>1</v>
      </c>
      <c r="P4">
        <v>5</v>
      </c>
      <c r="S4" s="9">
        <v>1</v>
      </c>
      <c r="T4" t="s">
        <v>96</v>
      </c>
      <c r="U4">
        <v>17</v>
      </c>
      <c r="V4">
        <v>21</v>
      </c>
      <c r="Y4" s="9">
        <v>1</v>
      </c>
      <c r="Z4" t="s">
        <v>94</v>
      </c>
      <c r="AA4">
        <v>1</v>
      </c>
      <c r="AB4">
        <v>9</v>
      </c>
      <c r="AD4" s="9">
        <v>1</v>
      </c>
      <c r="AE4" t="s">
        <v>35</v>
      </c>
      <c r="AF4">
        <v>5</v>
      </c>
      <c r="AG4">
        <v>13</v>
      </c>
    </row>
    <row r="5" spans="1:33" x14ac:dyDescent="0.3">
      <c r="A5" s="9">
        <v>2</v>
      </c>
      <c r="B5" t="s">
        <v>7</v>
      </c>
      <c r="C5">
        <v>1</v>
      </c>
      <c r="D5">
        <v>3</v>
      </c>
      <c r="M5" s="9">
        <v>2</v>
      </c>
      <c r="N5" t="s">
        <v>94</v>
      </c>
      <c r="O5">
        <v>1</v>
      </c>
      <c r="P5">
        <v>6</v>
      </c>
      <c r="S5" s="9">
        <v>2</v>
      </c>
      <c r="T5" t="s">
        <v>96</v>
      </c>
      <c r="U5">
        <v>17</v>
      </c>
      <c r="V5">
        <v>22</v>
      </c>
      <c r="Y5" s="9">
        <v>2</v>
      </c>
      <c r="Z5" t="s">
        <v>94</v>
      </c>
      <c r="AA5">
        <v>1</v>
      </c>
      <c r="AB5">
        <v>17</v>
      </c>
      <c r="AD5" s="9">
        <v>2</v>
      </c>
      <c r="AE5" t="s">
        <v>35</v>
      </c>
      <c r="AF5">
        <v>5</v>
      </c>
      <c r="AG5">
        <v>21</v>
      </c>
    </row>
    <row r="6" spans="1:33" x14ac:dyDescent="0.3">
      <c r="A6" s="9">
        <v>3</v>
      </c>
      <c r="B6" t="s">
        <v>7</v>
      </c>
      <c r="C6">
        <v>4</v>
      </c>
      <c r="D6">
        <v>1</v>
      </c>
      <c r="M6" s="9">
        <v>3</v>
      </c>
      <c r="N6" t="s">
        <v>94</v>
      </c>
      <c r="O6">
        <v>7</v>
      </c>
      <c r="P6">
        <v>1</v>
      </c>
      <c r="S6" s="9">
        <v>3</v>
      </c>
      <c r="T6" t="s">
        <v>96</v>
      </c>
      <c r="U6">
        <v>23</v>
      </c>
      <c r="V6">
        <v>17</v>
      </c>
      <c r="Y6" s="9">
        <v>3</v>
      </c>
      <c r="Z6" t="s">
        <v>94</v>
      </c>
      <c r="AA6">
        <v>25</v>
      </c>
      <c r="AB6">
        <v>1</v>
      </c>
      <c r="AD6" s="9">
        <v>3</v>
      </c>
      <c r="AE6" t="s">
        <v>35</v>
      </c>
      <c r="AF6">
        <v>29</v>
      </c>
      <c r="AG6">
        <v>5</v>
      </c>
    </row>
    <row r="7" spans="1:33" x14ac:dyDescent="0.3">
      <c r="A7" s="9">
        <v>4</v>
      </c>
      <c r="B7" t="s">
        <v>7</v>
      </c>
      <c r="C7">
        <v>2</v>
      </c>
      <c r="D7">
        <v>3</v>
      </c>
      <c r="M7" s="9">
        <v>4</v>
      </c>
      <c r="N7" t="s">
        <v>94</v>
      </c>
      <c r="O7">
        <v>8</v>
      </c>
      <c r="P7">
        <v>1</v>
      </c>
      <c r="S7" s="9">
        <v>4</v>
      </c>
      <c r="T7" t="s">
        <v>96</v>
      </c>
      <c r="U7">
        <v>24</v>
      </c>
      <c r="V7">
        <v>17</v>
      </c>
      <c r="Y7" s="9">
        <v>4</v>
      </c>
      <c r="Z7" t="s">
        <v>94</v>
      </c>
      <c r="AA7">
        <v>17</v>
      </c>
      <c r="AB7">
        <v>9</v>
      </c>
      <c r="AD7" s="9">
        <v>4</v>
      </c>
      <c r="AE7" t="s">
        <v>35</v>
      </c>
      <c r="AF7">
        <v>21</v>
      </c>
      <c r="AG7">
        <v>13</v>
      </c>
    </row>
    <row r="8" spans="1:33" x14ac:dyDescent="0.3">
      <c r="A8" s="9">
        <v>5</v>
      </c>
      <c r="B8" t="s">
        <v>7</v>
      </c>
      <c r="C8">
        <v>2</v>
      </c>
      <c r="D8">
        <v>4</v>
      </c>
      <c r="M8" s="9">
        <v>5</v>
      </c>
      <c r="N8" t="s">
        <v>94</v>
      </c>
      <c r="O8">
        <v>2</v>
      </c>
      <c r="P8">
        <v>5</v>
      </c>
      <c r="S8" s="9">
        <v>5</v>
      </c>
      <c r="T8" t="s">
        <v>96</v>
      </c>
      <c r="U8">
        <v>18</v>
      </c>
      <c r="V8">
        <v>21</v>
      </c>
      <c r="Y8" s="9">
        <v>5</v>
      </c>
      <c r="Z8" t="s">
        <v>94</v>
      </c>
      <c r="AA8">
        <v>9</v>
      </c>
      <c r="AB8">
        <v>25</v>
      </c>
      <c r="AD8" s="9">
        <v>5</v>
      </c>
      <c r="AE8" t="s">
        <v>35</v>
      </c>
      <c r="AF8">
        <v>13</v>
      </c>
      <c r="AG8">
        <v>29</v>
      </c>
    </row>
    <row r="9" spans="1:33" x14ac:dyDescent="0.3">
      <c r="A9" s="9">
        <v>6</v>
      </c>
      <c r="B9" t="s">
        <v>7</v>
      </c>
      <c r="C9">
        <v>3</v>
      </c>
      <c r="D9">
        <v>4</v>
      </c>
      <c r="M9" s="9">
        <v>6</v>
      </c>
      <c r="N9" t="s">
        <v>94</v>
      </c>
      <c r="O9">
        <v>2</v>
      </c>
      <c r="P9">
        <v>6</v>
      </c>
      <c r="S9" s="9">
        <v>6</v>
      </c>
      <c r="T9" t="s">
        <v>96</v>
      </c>
      <c r="U9">
        <v>18</v>
      </c>
      <c r="V9">
        <v>22</v>
      </c>
      <c r="Y9" s="9">
        <v>6</v>
      </c>
      <c r="Z9" t="s">
        <v>94</v>
      </c>
      <c r="AA9">
        <v>17</v>
      </c>
      <c r="AB9">
        <v>25</v>
      </c>
      <c r="AD9" s="9">
        <v>6</v>
      </c>
      <c r="AE9" t="s">
        <v>35</v>
      </c>
      <c r="AF9">
        <v>21</v>
      </c>
      <c r="AG9">
        <v>29</v>
      </c>
    </row>
    <row r="10" spans="1:33" x14ac:dyDescent="0.3">
      <c r="A10" s="11">
        <v>7</v>
      </c>
      <c r="B10" s="12" t="s">
        <v>8</v>
      </c>
      <c r="C10" s="12">
        <v>5</v>
      </c>
      <c r="D10" s="12">
        <v>6</v>
      </c>
      <c r="M10" s="9">
        <v>7</v>
      </c>
      <c r="N10" t="s">
        <v>94</v>
      </c>
      <c r="O10">
        <v>7</v>
      </c>
      <c r="P10">
        <v>2</v>
      </c>
      <c r="S10" s="9">
        <v>7</v>
      </c>
      <c r="T10" t="s">
        <v>96</v>
      </c>
      <c r="U10">
        <v>23</v>
      </c>
      <c r="V10">
        <v>18</v>
      </c>
      <c r="Y10" s="9">
        <v>7</v>
      </c>
      <c r="Z10" t="s">
        <v>94</v>
      </c>
      <c r="AA10">
        <v>10</v>
      </c>
      <c r="AB10">
        <v>1</v>
      </c>
      <c r="AD10" s="9">
        <v>7</v>
      </c>
      <c r="AE10" t="s">
        <v>35</v>
      </c>
      <c r="AF10">
        <v>14</v>
      </c>
      <c r="AG10">
        <v>5</v>
      </c>
    </row>
    <row r="11" spans="1:33" x14ac:dyDescent="0.3">
      <c r="A11" s="11">
        <v>8</v>
      </c>
      <c r="B11" s="12" t="s">
        <v>8</v>
      </c>
      <c r="C11" s="12">
        <v>5</v>
      </c>
      <c r="D11" s="12">
        <v>7</v>
      </c>
      <c r="M11" s="9">
        <v>8</v>
      </c>
      <c r="N11" t="s">
        <v>94</v>
      </c>
      <c r="O11">
        <v>8</v>
      </c>
      <c r="P11">
        <v>2</v>
      </c>
      <c r="S11" s="9">
        <v>8</v>
      </c>
      <c r="T11" t="s">
        <v>96</v>
      </c>
      <c r="U11">
        <v>24</v>
      </c>
      <c r="V11">
        <v>18</v>
      </c>
      <c r="Y11" s="9">
        <v>8</v>
      </c>
      <c r="Z11" t="s">
        <v>94</v>
      </c>
      <c r="AA11">
        <v>9</v>
      </c>
      <c r="AB11">
        <v>18</v>
      </c>
      <c r="AD11" s="9">
        <v>8</v>
      </c>
      <c r="AE11" t="s">
        <v>35</v>
      </c>
      <c r="AF11">
        <v>13</v>
      </c>
      <c r="AG11">
        <v>22</v>
      </c>
    </row>
    <row r="12" spans="1:33" x14ac:dyDescent="0.3">
      <c r="A12" s="11">
        <v>9</v>
      </c>
      <c r="B12" s="12" t="s">
        <v>8</v>
      </c>
      <c r="C12" s="12">
        <v>8</v>
      </c>
      <c r="D12" s="12">
        <v>5</v>
      </c>
      <c r="M12" s="9">
        <v>9</v>
      </c>
      <c r="N12" t="s">
        <v>94</v>
      </c>
      <c r="O12">
        <v>5</v>
      </c>
      <c r="P12">
        <v>3</v>
      </c>
      <c r="S12" s="9">
        <v>9</v>
      </c>
      <c r="T12" t="s">
        <v>96</v>
      </c>
      <c r="U12">
        <v>21</v>
      </c>
      <c r="V12">
        <v>19</v>
      </c>
      <c r="Y12" s="9">
        <v>9</v>
      </c>
      <c r="Z12" t="s">
        <v>94</v>
      </c>
      <c r="AA12">
        <v>26</v>
      </c>
      <c r="AB12">
        <v>17</v>
      </c>
      <c r="AD12" s="9">
        <v>9</v>
      </c>
      <c r="AE12" t="s">
        <v>35</v>
      </c>
      <c r="AF12">
        <v>30</v>
      </c>
      <c r="AG12">
        <v>21</v>
      </c>
    </row>
    <row r="13" spans="1:33" x14ac:dyDescent="0.3">
      <c r="A13" s="11">
        <v>10</v>
      </c>
      <c r="B13" s="12" t="s">
        <v>8</v>
      </c>
      <c r="C13" s="12">
        <v>6</v>
      </c>
      <c r="D13" s="12">
        <v>7</v>
      </c>
      <c r="M13" s="9">
        <v>10</v>
      </c>
      <c r="N13" t="s">
        <v>94</v>
      </c>
      <c r="O13">
        <v>6</v>
      </c>
      <c r="P13">
        <v>3</v>
      </c>
      <c r="S13" s="9">
        <v>10</v>
      </c>
      <c r="T13" t="s">
        <v>96</v>
      </c>
      <c r="U13">
        <v>22</v>
      </c>
      <c r="V13">
        <v>19</v>
      </c>
      <c r="Y13" s="9">
        <v>10</v>
      </c>
      <c r="Z13" t="s">
        <v>94</v>
      </c>
      <c r="AA13">
        <v>25</v>
      </c>
      <c r="AB13">
        <v>2</v>
      </c>
      <c r="AD13" s="9">
        <v>10</v>
      </c>
      <c r="AE13" t="s">
        <v>35</v>
      </c>
      <c r="AF13">
        <v>29</v>
      </c>
      <c r="AG13">
        <v>6</v>
      </c>
    </row>
    <row r="14" spans="1:33" x14ac:dyDescent="0.3">
      <c r="A14" s="11">
        <v>11</v>
      </c>
      <c r="B14" s="12" t="s">
        <v>8</v>
      </c>
      <c r="C14" s="12">
        <v>6</v>
      </c>
      <c r="D14" s="12">
        <v>8</v>
      </c>
      <c r="M14" s="9">
        <v>11</v>
      </c>
      <c r="N14" t="s">
        <v>94</v>
      </c>
      <c r="O14">
        <v>3</v>
      </c>
      <c r="P14">
        <v>7</v>
      </c>
      <c r="S14" s="9">
        <v>11</v>
      </c>
      <c r="T14" t="s">
        <v>96</v>
      </c>
      <c r="U14">
        <v>19</v>
      </c>
      <c r="V14">
        <v>23</v>
      </c>
      <c r="Y14" s="9">
        <v>11</v>
      </c>
      <c r="Z14" t="s">
        <v>94</v>
      </c>
      <c r="AA14">
        <v>2</v>
      </c>
      <c r="AB14">
        <v>10</v>
      </c>
      <c r="AD14" s="9">
        <v>11</v>
      </c>
      <c r="AE14" t="s">
        <v>35</v>
      </c>
      <c r="AF14">
        <v>6</v>
      </c>
      <c r="AG14">
        <v>14</v>
      </c>
    </row>
    <row r="15" spans="1:33" x14ac:dyDescent="0.3">
      <c r="A15" s="11">
        <v>12</v>
      </c>
      <c r="B15" s="12" t="s">
        <v>8</v>
      </c>
      <c r="C15" s="12">
        <v>7</v>
      </c>
      <c r="D15" s="12">
        <v>8</v>
      </c>
      <c r="M15" s="9">
        <v>12</v>
      </c>
      <c r="N15" t="s">
        <v>94</v>
      </c>
      <c r="O15">
        <v>3</v>
      </c>
      <c r="P15">
        <v>8</v>
      </c>
      <c r="S15" s="9">
        <v>12</v>
      </c>
      <c r="T15" t="s">
        <v>96</v>
      </c>
      <c r="U15">
        <v>19</v>
      </c>
      <c r="V15">
        <v>24</v>
      </c>
      <c r="Y15" s="9">
        <v>12</v>
      </c>
      <c r="Z15" t="s">
        <v>94</v>
      </c>
      <c r="AA15">
        <v>2</v>
      </c>
      <c r="AB15">
        <v>18</v>
      </c>
      <c r="AD15" s="9">
        <v>12</v>
      </c>
      <c r="AE15" t="s">
        <v>35</v>
      </c>
      <c r="AF15">
        <v>6</v>
      </c>
      <c r="AG15">
        <v>22</v>
      </c>
    </row>
    <row r="16" spans="1:33" x14ac:dyDescent="0.3">
      <c r="A16" s="9">
        <v>13</v>
      </c>
      <c r="B16" t="s">
        <v>9</v>
      </c>
      <c r="C16">
        <v>9</v>
      </c>
      <c r="D16">
        <v>10</v>
      </c>
      <c r="M16" s="9">
        <v>13</v>
      </c>
      <c r="N16" t="s">
        <v>94</v>
      </c>
      <c r="O16">
        <v>5</v>
      </c>
      <c r="P16">
        <v>4</v>
      </c>
      <c r="S16" s="9">
        <v>13</v>
      </c>
      <c r="T16" t="s">
        <v>96</v>
      </c>
      <c r="U16">
        <v>21</v>
      </c>
      <c r="V16">
        <v>20</v>
      </c>
      <c r="Y16" s="9">
        <v>13</v>
      </c>
      <c r="Z16" t="s">
        <v>94</v>
      </c>
      <c r="AA16">
        <v>26</v>
      </c>
      <c r="AB16">
        <v>2</v>
      </c>
      <c r="AD16" s="9">
        <v>13</v>
      </c>
      <c r="AE16" t="s">
        <v>35</v>
      </c>
      <c r="AF16">
        <v>30</v>
      </c>
      <c r="AG16">
        <v>6</v>
      </c>
    </row>
    <row r="17" spans="1:33" x14ac:dyDescent="0.3">
      <c r="A17" s="9">
        <v>14</v>
      </c>
      <c r="B17" t="s">
        <v>9</v>
      </c>
      <c r="C17">
        <v>9</v>
      </c>
      <c r="D17">
        <v>11</v>
      </c>
      <c r="M17" s="9">
        <v>14</v>
      </c>
      <c r="N17" t="s">
        <v>94</v>
      </c>
      <c r="O17">
        <v>6</v>
      </c>
      <c r="P17">
        <v>4</v>
      </c>
      <c r="S17" s="9">
        <v>14</v>
      </c>
      <c r="T17" t="s">
        <v>96</v>
      </c>
      <c r="U17">
        <v>22</v>
      </c>
      <c r="V17">
        <v>20</v>
      </c>
      <c r="Y17" s="9">
        <v>14</v>
      </c>
      <c r="Z17" t="s">
        <v>94</v>
      </c>
      <c r="AA17">
        <v>18</v>
      </c>
      <c r="AB17">
        <v>10</v>
      </c>
      <c r="AD17" s="9">
        <v>14</v>
      </c>
      <c r="AE17" t="s">
        <v>35</v>
      </c>
      <c r="AF17">
        <v>22</v>
      </c>
      <c r="AG17">
        <v>14</v>
      </c>
    </row>
    <row r="18" spans="1:33" x14ac:dyDescent="0.3">
      <c r="A18" s="9">
        <v>15</v>
      </c>
      <c r="B18" t="s">
        <v>9</v>
      </c>
      <c r="C18">
        <v>12</v>
      </c>
      <c r="D18">
        <v>9</v>
      </c>
      <c r="M18" s="9">
        <v>15</v>
      </c>
      <c r="N18" t="s">
        <v>94</v>
      </c>
      <c r="O18">
        <v>4</v>
      </c>
      <c r="P18">
        <v>7</v>
      </c>
      <c r="S18" s="9">
        <v>15</v>
      </c>
      <c r="T18" t="s">
        <v>96</v>
      </c>
      <c r="U18">
        <v>20</v>
      </c>
      <c r="V18">
        <v>23</v>
      </c>
      <c r="Y18" s="9">
        <v>15</v>
      </c>
      <c r="Z18" t="s">
        <v>94</v>
      </c>
      <c r="AA18">
        <v>10</v>
      </c>
      <c r="AB18">
        <v>26</v>
      </c>
      <c r="AD18" s="9">
        <v>15</v>
      </c>
      <c r="AE18" t="s">
        <v>35</v>
      </c>
      <c r="AF18">
        <v>14</v>
      </c>
      <c r="AG18">
        <v>30</v>
      </c>
    </row>
    <row r="19" spans="1:33" x14ac:dyDescent="0.3">
      <c r="A19" s="9">
        <v>16</v>
      </c>
      <c r="B19" t="s">
        <v>9</v>
      </c>
      <c r="C19">
        <v>10</v>
      </c>
      <c r="D19">
        <v>11</v>
      </c>
      <c r="M19" s="9">
        <v>16</v>
      </c>
      <c r="N19" t="s">
        <v>94</v>
      </c>
      <c r="O19">
        <v>4</v>
      </c>
      <c r="P19">
        <v>8</v>
      </c>
      <c r="S19" s="9">
        <v>16</v>
      </c>
      <c r="T19" t="s">
        <v>96</v>
      </c>
      <c r="U19">
        <v>20</v>
      </c>
      <c r="V19">
        <v>24</v>
      </c>
      <c r="Y19" s="9">
        <v>16</v>
      </c>
      <c r="Z19" t="s">
        <v>94</v>
      </c>
      <c r="AA19">
        <v>18</v>
      </c>
      <c r="AB19">
        <v>26</v>
      </c>
      <c r="AD19" s="9">
        <v>16</v>
      </c>
      <c r="AE19" t="s">
        <v>35</v>
      </c>
      <c r="AF19">
        <v>22</v>
      </c>
      <c r="AG19">
        <v>30</v>
      </c>
    </row>
    <row r="20" spans="1:33" x14ac:dyDescent="0.3">
      <c r="A20" s="9">
        <v>17</v>
      </c>
      <c r="B20" t="s">
        <v>9</v>
      </c>
      <c r="C20">
        <v>10</v>
      </c>
      <c r="D20">
        <v>12</v>
      </c>
      <c r="M20" s="9"/>
      <c r="S20" s="9"/>
      <c r="Y20" s="9"/>
      <c r="AD20" s="9"/>
    </row>
    <row r="21" spans="1:33" x14ac:dyDescent="0.3">
      <c r="A21" s="9">
        <v>18</v>
      </c>
      <c r="B21" t="s">
        <v>9</v>
      </c>
      <c r="C21">
        <v>11</v>
      </c>
      <c r="D21">
        <v>12</v>
      </c>
      <c r="M21" s="9"/>
      <c r="S21" s="9"/>
      <c r="Y21" s="9"/>
      <c r="AD21" s="9"/>
    </row>
    <row r="22" spans="1:33" x14ac:dyDescent="0.3">
      <c r="A22" s="11">
        <v>19</v>
      </c>
      <c r="B22" s="12" t="s">
        <v>10</v>
      </c>
      <c r="C22" s="12">
        <v>13</v>
      </c>
      <c r="D22" s="12">
        <v>14</v>
      </c>
      <c r="M22" s="9">
        <v>1</v>
      </c>
      <c r="N22" t="s">
        <v>35</v>
      </c>
      <c r="O22">
        <v>9</v>
      </c>
      <c r="P22">
        <v>13</v>
      </c>
      <c r="S22" s="9">
        <v>1</v>
      </c>
      <c r="T22" t="s">
        <v>18</v>
      </c>
      <c r="U22">
        <v>25</v>
      </c>
      <c r="V22">
        <v>29</v>
      </c>
      <c r="Y22" s="9">
        <v>1</v>
      </c>
      <c r="Z22" t="s">
        <v>96</v>
      </c>
      <c r="AA22">
        <v>3</v>
      </c>
      <c r="AB22">
        <v>11</v>
      </c>
      <c r="AD22" s="9">
        <v>1</v>
      </c>
      <c r="AE22" t="s">
        <v>18</v>
      </c>
      <c r="AF22">
        <v>7</v>
      </c>
      <c r="AG22">
        <v>15</v>
      </c>
    </row>
    <row r="23" spans="1:33" x14ac:dyDescent="0.3">
      <c r="A23" s="11">
        <v>20</v>
      </c>
      <c r="B23" s="12" t="s">
        <v>10</v>
      </c>
      <c r="C23" s="12">
        <v>13</v>
      </c>
      <c r="D23" s="12">
        <v>15</v>
      </c>
      <c r="M23" s="9">
        <v>2</v>
      </c>
      <c r="N23" t="s">
        <v>35</v>
      </c>
      <c r="O23">
        <v>9</v>
      </c>
      <c r="P23">
        <v>14</v>
      </c>
      <c r="S23" s="9">
        <v>2</v>
      </c>
      <c r="T23" t="s">
        <v>18</v>
      </c>
      <c r="U23">
        <v>25</v>
      </c>
      <c r="V23">
        <v>30</v>
      </c>
      <c r="Y23" s="9">
        <v>2</v>
      </c>
      <c r="Z23" t="s">
        <v>96</v>
      </c>
      <c r="AA23">
        <v>3</v>
      </c>
      <c r="AB23">
        <v>19</v>
      </c>
      <c r="AD23" s="9">
        <v>2</v>
      </c>
      <c r="AE23" t="s">
        <v>18</v>
      </c>
      <c r="AF23">
        <v>7</v>
      </c>
      <c r="AG23">
        <v>23</v>
      </c>
    </row>
    <row r="24" spans="1:33" x14ac:dyDescent="0.3">
      <c r="A24" s="11">
        <v>21</v>
      </c>
      <c r="B24" s="12" t="s">
        <v>10</v>
      </c>
      <c r="C24" s="12">
        <v>16</v>
      </c>
      <c r="D24" s="12">
        <v>13</v>
      </c>
      <c r="M24" s="9">
        <v>3</v>
      </c>
      <c r="N24" t="s">
        <v>35</v>
      </c>
      <c r="O24">
        <v>15</v>
      </c>
      <c r="P24">
        <v>9</v>
      </c>
      <c r="S24" s="9">
        <v>3</v>
      </c>
      <c r="T24" t="s">
        <v>18</v>
      </c>
      <c r="U24">
        <v>31</v>
      </c>
      <c r="V24">
        <v>25</v>
      </c>
      <c r="Y24" s="9">
        <v>3</v>
      </c>
      <c r="Z24" t="s">
        <v>96</v>
      </c>
      <c r="AA24">
        <v>27</v>
      </c>
      <c r="AB24">
        <v>3</v>
      </c>
      <c r="AD24" s="9">
        <v>3</v>
      </c>
      <c r="AE24" t="s">
        <v>18</v>
      </c>
      <c r="AF24">
        <v>31</v>
      </c>
      <c r="AG24">
        <v>7</v>
      </c>
    </row>
    <row r="25" spans="1:33" x14ac:dyDescent="0.3">
      <c r="A25" s="11">
        <v>22</v>
      </c>
      <c r="B25" s="12" t="s">
        <v>10</v>
      </c>
      <c r="C25" s="12">
        <v>14</v>
      </c>
      <c r="D25" s="12">
        <v>15</v>
      </c>
      <c r="M25" s="9">
        <v>4</v>
      </c>
      <c r="N25" t="s">
        <v>35</v>
      </c>
      <c r="O25">
        <v>16</v>
      </c>
      <c r="P25">
        <v>9</v>
      </c>
      <c r="S25" s="9">
        <v>4</v>
      </c>
      <c r="T25" t="s">
        <v>18</v>
      </c>
      <c r="U25">
        <v>32</v>
      </c>
      <c r="V25">
        <v>25</v>
      </c>
      <c r="Y25" s="9">
        <v>4</v>
      </c>
      <c r="Z25" t="s">
        <v>96</v>
      </c>
      <c r="AA25">
        <v>19</v>
      </c>
      <c r="AB25">
        <v>11</v>
      </c>
      <c r="AD25" s="9">
        <v>4</v>
      </c>
      <c r="AE25" t="s">
        <v>18</v>
      </c>
      <c r="AF25">
        <v>23</v>
      </c>
      <c r="AG25">
        <v>15</v>
      </c>
    </row>
    <row r="26" spans="1:33" x14ac:dyDescent="0.3">
      <c r="A26" s="11">
        <v>23</v>
      </c>
      <c r="B26" s="12" t="s">
        <v>10</v>
      </c>
      <c r="C26" s="12">
        <v>14</v>
      </c>
      <c r="D26" s="12">
        <v>16</v>
      </c>
      <c r="M26" s="9">
        <v>5</v>
      </c>
      <c r="N26" t="s">
        <v>35</v>
      </c>
      <c r="O26">
        <v>10</v>
      </c>
      <c r="P26">
        <v>13</v>
      </c>
      <c r="S26" s="9">
        <v>5</v>
      </c>
      <c r="T26" t="s">
        <v>18</v>
      </c>
      <c r="U26">
        <v>26</v>
      </c>
      <c r="V26">
        <v>29</v>
      </c>
      <c r="Y26" s="9">
        <v>5</v>
      </c>
      <c r="Z26" t="s">
        <v>96</v>
      </c>
      <c r="AA26">
        <v>11</v>
      </c>
      <c r="AB26">
        <v>27</v>
      </c>
      <c r="AD26" s="9">
        <v>5</v>
      </c>
      <c r="AE26" t="s">
        <v>18</v>
      </c>
      <c r="AF26">
        <v>15</v>
      </c>
      <c r="AG26">
        <v>31</v>
      </c>
    </row>
    <row r="27" spans="1:33" x14ac:dyDescent="0.3">
      <c r="A27" s="11">
        <v>24</v>
      </c>
      <c r="B27" s="12" t="s">
        <v>10</v>
      </c>
      <c r="C27" s="12">
        <v>15</v>
      </c>
      <c r="D27" s="12">
        <v>16</v>
      </c>
      <c r="M27" s="9">
        <v>6</v>
      </c>
      <c r="N27" t="s">
        <v>35</v>
      </c>
      <c r="O27">
        <v>10</v>
      </c>
      <c r="P27">
        <v>14</v>
      </c>
      <c r="S27" s="9">
        <v>6</v>
      </c>
      <c r="T27" t="s">
        <v>18</v>
      </c>
      <c r="U27">
        <v>26</v>
      </c>
      <c r="V27">
        <v>30</v>
      </c>
      <c r="Y27" s="9">
        <v>6</v>
      </c>
      <c r="Z27" t="s">
        <v>96</v>
      </c>
      <c r="AA27">
        <v>19</v>
      </c>
      <c r="AB27">
        <v>27</v>
      </c>
      <c r="AD27" s="9">
        <v>6</v>
      </c>
      <c r="AE27" t="s">
        <v>18</v>
      </c>
      <c r="AF27">
        <v>23</v>
      </c>
      <c r="AG27">
        <v>31</v>
      </c>
    </row>
    <row r="28" spans="1:33" x14ac:dyDescent="0.3">
      <c r="A28" s="9">
        <v>25</v>
      </c>
      <c r="B28" t="s">
        <v>11</v>
      </c>
      <c r="C28">
        <v>17</v>
      </c>
      <c r="D28">
        <v>18</v>
      </c>
      <c r="M28" s="9">
        <v>7</v>
      </c>
      <c r="N28" t="s">
        <v>35</v>
      </c>
      <c r="O28">
        <v>15</v>
      </c>
      <c r="P28">
        <v>10</v>
      </c>
      <c r="S28" s="9">
        <v>7</v>
      </c>
      <c r="T28" t="s">
        <v>18</v>
      </c>
      <c r="U28">
        <v>31</v>
      </c>
      <c r="V28">
        <v>26</v>
      </c>
      <c r="Y28" s="9">
        <v>7</v>
      </c>
      <c r="Z28" t="s">
        <v>96</v>
      </c>
      <c r="AA28">
        <v>12</v>
      </c>
      <c r="AB28">
        <v>3</v>
      </c>
      <c r="AD28" s="9">
        <v>7</v>
      </c>
      <c r="AE28" t="s">
        <v>18</v>
      </c>
      <c r="AF28">
        <v>16</v>
      </c>
      <c r="AG28">
        <v>7</v>
      </c>
    </row>
    <row r="29" spans="1:33" x14ac:dyDescent="0.3">
      <c r="A29" s="9">
        <v>26</v>
      </c>
      <c r="B29" t="s">
        <v>11</v>
      </c>
      <c r="C29">
        <v>17</v>
      </c>
      <c r="D29">
        <v>19</v>
      </c>
      <c r="M29" s="9">
        <v>8</v>
      </c>
      <c r="N29" t="s">
        <v>35</v>
      </c>
      <c r="O29">
        <v>16</v>
      </c>
      <c r="P29">
        <v>10</v>
      </c>
      <c r="S29" s="9">
        <v>8</v>
      </c>
      <c r="T29" t="s">
        <v>18</v>
      </c>
      <c r="U29">
        <v>32</v>
      </c>
      <c r="V29">
        <v>26</v>
      </c>
      <c r="Y29" s="9">
        <v>8</v>
      </c>
      <c r="Z29" t="s">
        <v>96</v>
      </c>
      <c r="AA29">
        <v>11</v>
      </c>
      <c r="AB29">
        <v>20</v>
      </c>
      <c r="AD29" s="9">
        <v>8</v>
      </c>
      <c r="AE29" t="s">
        <v>18</v>
      </c>
      <c r="AF29">
        <v>15</v>
      </c>
      <c r="AG29">
        <v>24</v>
      </c>
    </row>
    <row r="30" spans="1:33" x14ac:dyDescent="0.3">
      <c r="A30" s="9">
        <v>27</v>
      </c>
      <c r="B30" t="s">
        <v>11</v>
      </c>
      <c r="C30">
        <v>20</v>
      </c>
      <c r="D30">
        <v>17</v>
      </c>
      <c r="M30" s="9">
        <v>9</v>
      </c>
      <c r="N30" t="s">
        <v>35</v>
      </c>
      <c r="O30">
        <v>13</v>
      </c>
      <c r="P30">
        <v>11</v>
      </c>
      <c r="S30" s="9">
        <v>9</v>
      </c>
      <c r="T30" t="s">
        <v>18</v>
      </c>
      <c r="U30">
        <v>29</v>
      </c>
      <c r="V30">
        <v>27</v>
      </c>
      <c r="Y30" s="9">
        <v>9</v>
      </c>
      <c r="Z30" t="s">
        <v>96</v>
      </c>
      <c r="AA30">
        <v>28</v>
      </c>
      <c r="AB30">
        <v>19</v>
      </c>
      <c r="AD30" s="9">
        <v>9</v>
      </c>
      <c r="AE30" t="s">
        <v>18</v>
      </c>
      <c r="AF30">
        <v>32</v>
      </c>
      <c r="AG30">
        <v>23</v>
      </c>
    </row>
    <row r="31" spans="1:33" x14ac:dyDescent="0.3">
      <c r="A31" s="9">
        <v>28</v>
      </c>
      <c r="B31" t="s">
        <v>11</v>
      </c>
      <c r="C31">
        <v>18</v>
      </c>
      <c r="D31">
        <v>19</v>
      </c>
      <c r="M31" s="9">
        <v>10</v>
      </c>
      <c r="N31" t="s">
        <v>35</v>
      </c>
      <c r="O31">
        <v>14</v>
      </c>
      <c r="P31">
        <v>11</v>
      </c>
      <c r="S31" s="9">
        <v>10</v>
      </c>
      <c r="T31" t="s">
        <v>18</v>
      </c>
      <c r="U31">
        <v>30</v>
      </c>
      <c r="V31">
        <v>27</v>
      </c>
      <c r="Y31" s="9">
        <v>10</v>
      </c>
      <c r="Z31" t="s">
        <v>96</v>
      </c>
      <c r="AA31">
        <v>27</v>
      </c>
      <c r="AB31">
        <v>4</v>
      </c>
      <c r="AD31" s="9">
        <v>10</v>
      </c>
      <c r="AE31" t="s">
        <v>18</v>
      </c>
      <c r="AF31">
        <v>31</v>
      </c>
      <c r="AG31">
        <v>8</v>
      </c>
    </row>
    <row r="32" spans="1:33" x14ac:dyDescent="0.3">
      <c r="A32" s="9">
        <v>29</v>
      </c>
      <c r="B32" t="s">
        <v>11</v>
      </c>
      <c r="C32">
        <v>18</v>
      </c>
      <c r="D32">
        <v>20</v>
      </c>
      <c r="M32" s="9">
        <v>11</v>
      </c>
      <c r="N32" t="s">
        <v>35</v>
      </c>
      <c r="O32">
        <v>11</v>
      </c>
      <c r="P32">
        <v>15</v>
      </c>
      <c r="S32" s="9">
        <v>11</v>
      </c>
      <c r="T32" t="s">
        <v>18</v>
      </c>
      <c r="U32">
        <v>27</v>
      </c>
      <c r="V32">
        <v>31</v>
      </c>
      <c r="Y32" s="9">
        <v>11</v>
      </c>
      <c r="Z32" t="s">
        <v>96</v>
      </c>
      <c r="AA32">
        <v>4</v>
      </c>
      <c r="AB32">
        <v>12</v>
      </c>
      <c r="AD32" s="9">
        <v>11</v>
      </c>
      <c r="AE32" t="s">
        <v>18</v>
      </c>
      <c r="AF32">
        <v>8</v>
      </c>
      <c r="AG32">
        <v>16</v>
      </c>
    </row>
    <row r="33" spans="1:33" x14ac:dyDescent="0.3">
      <c r="A33" s="9">
        <v>30</v>
      </c>
      <c r="B33" t="s">
        <v>11</v>
      </c>
      <c r="C33">
        <v>19</v>
      </c>
      <c r="D33">
        <v>20</v>
      </c>
      <c r="M33" s="9">
        <v>12</v>
      </c>
      <c r="N33" t="s">
        <v>35</v>
      </c>
      <c r="O33">
        <v>11</v>
      </c>
      <c r="P33">
        <v>16</v>
      </c>
      <c r="S33" s="9">
        <v>12</v>
      </c>
      <c r="T33" t="s">
        <v>18</v>
      </c>
      <c r="U33">
        <v>27</v>
      </c>
      <c r="V33">
        <v>32</v>
      </c>
      <c r="Y33" s="9">
        <v>12</v>
      </c>
      <c r="Z33" t="s">
        <v>96</v>
      </c>
      <c r="AA33">
        <v>4</v>
      </c>
      <c r="AB33">
        <v>20</v>
      </c>
      <c r="AD33" s="9">
        <v>12</v>
      </c>
      <c r="AE33" t="s">
        <v>18</v>
      </c>
      <c r="AF33">
        <v>8</v>
      </c>
      <c r="AG33">
        <v>24</v>
      </c>
    </row>
    <row r="34" spans="1:33" x14ac:dyDescent="0.3">
      <c r="A34" s="11">
        <v>31</v>
      </c>
      <c r="B34" s="12" t="s">
        <v>12</v>
      </c>
      <c r="C34" s="12">
        <v>21</v>
      </c>
      <c r="D34" s="12">
        <v>22</v>
      </c>
      <c r="M34" s="9">
        <v>13</v>
      </c>
      <c r="N34" t="s">
        <v>35</v>
      </c>
      <c r="O34">
        <v>13</v>
      </c>
      <c r="P34">
        <v>12</v>
      </c>
      <c r="S34" s="9">
        <v>13</v>
      </c>
      <c r="T34" t="s">
        <v>18</v>
      </c>
      <c r="U34">
        <v>29</v>
      </c>
      <c r="V34">
        <v>28</v>
      </c>
      <c r="Y34" s="9">
        <v>13</v>
      </c>
      <c r="Z34" t="s">
        <v>96</v>
      </c>
      <c r="AA34">
        <v>28</v>
      </c>
      <c r="AB34">
        <v>4</v>
      </c>
      <c r="AD34" s="9">
        <v>13</v>
      </c>
      <c r="AE34" t="s">
        <v>18</v>
      </c>
      <c r="AF34">
        <v>32</v>
      </c>
      <c r="AG34">
        <v>8</v>
      </c>
    </row>
    <row r="35" spans="1:33" x14ac:dyDescent="0.3">
      <c r="A35" s="11">
        <v>32</v>
      </c>
      <c r="B35" s="12" t="s">
        <v>12</v>
      </c>
      <c r="C35" s="12">
        <v>21</v>
      </c>
      <c r="D35" s="12">
        <v>23</v>
      </c>
      <c r="M35" s="9">
        <v>14</v>
      </c>
      <c r="N35" t="s">
        <v>35</v>
      </c>
      <c r="O35">
        <v>14</v>
      </c>
      <c r="P35">
        <v>12</v>
      </c>
      <c r="S35" s="9">
        <v>14</v>
      </c>
      <c r="T35" t="s">
        <v>18</v>
      </c>
      <c r="U35">
        <v>30</v>
      </c>
      <c r="V35">
        <v>28</v>
      </c>
      <c r="Y35" s="9">
        <v>14</v>
      </c>
      <c r="Z35" t="s">
        <v>96</v>
      </c>
      <c r="AA35">
        <v>20</v>
      </c>
      <c r="AB35">
        <v>12</v>
      </c>
      <c r="AD35" s="9">
        <v>14</v>
      </c>
      <c r="AE35" t="s">
        <v>18</v>
      </c>
      <c r="AF35">
        <v>24</v>
      </c>
      <c r="AG35">
        <v>16</v>
      </c>
    </row>
    <row r="36" spans="1:33" x14ac:dyDescent="0.3">
      <c r="A36" s="11">
        <v>33</v>
      </c>
      <c r="B36" s="12" t="s">
        <v>12</v>
      </c>
      <c r="C36" s="12">
        <v>24</v>
      </c>
      <c r="D36" s="12">
        <v>21</v>
      </c>
      <c r="M36" s="9">
        <v>15</v>
      </c>
      <c r="N36" t="s">
        <v>35</v>
      </c>
      <c r="O36">
        <v>12</v>
      </c>
      <c r="P36">
        <v>15</v>
      </c>
      <c r="S36" s="9">
        <v>15</v>
      </c>
      <c r="T36" t="s">
        <v>18</v>
      </c>
      <c r="U36">
        <v>28</v>
      </c>
      <c r="V36">
        <v>31</v>
      </c>
      <c r="Y36" s="9">
        <v>15</v>
      </c>
      <c r="Z36" t="s">
        <v>96</v>
      </c>
      <c r="AA36">
        <v>12</v>
      </c>
      <c r="AB36">
        <v>28</v>
      </c>
      <c r="AD36" s="9">
        <v>15</v>
      </c>
      <c r="AE36" t="s">
        <v>18</v>
      </c>
      <c r="AF36">
        <v>16</v>
      </c>
      <c r="AG36">
        <v>32</v>
      </c>
    </row>
    <row r="37" spans="1:33" x14ac:dyDescent="0.3">
      <c r="A37" s="11">
        <v>34</v>
      </c>
      <c r="B37" s="12" t="s">
        <v>12</v>
      </c>
      <c r="C37" s="12">
        <v>22</v>
      </c>
      <c r="D37" s="12">
        <v>23</v>
      </c>
      <c r="M37" s="9">
        <v>16</v>
      </c>
      <c r="N37" t="s">
        <v>35</v>
      </c>
      <c r="O37">
        <v>12</v>
      </c>
      <c r="P37">
        <v>16</v>
      </c>
      <c r="S37" s="9">
        <v>16</v>
      </c>
      <c r="T37" t="s">
        <v>18</v>
      </c>
      <c r="U37">
        <v>28</v>
      </c>
      <c r="V37">
        <v>32</v>
      </c>
      <c r="Y37" s="9">
        <v>16</v>
      </c>
      <c r="Z37" t="s">
        <v>96</v>
      </c>
      <c r="AA37">
        <v>20</v>
      </c>
      <c r="AB37">
        <v>28</v>
      </c>
      <c r="AD37" s="9">
        <v>16</v>
      </c>
      <c r="AE37" t="s">
        <v>18</v>
      </c>
      <c r="AF37">
        <v>24</v>
      </c>
      <c r="AG37">
        <v>32</v>
      </c>
    </row>
    <row r="38" spans="1:33" x14ac:dyDescent="0.3">
      <c r="A38" s="11">
        <v>35</v>
      </c>
      <c r="B38" s="12" t="s">
        <v>12</v>
      </c>
      <c r="C38" s="12">
        <v>22</v>
      </c>
      <c r="D38" s="12">
        <v>24</v>
      </c>
      <c r="M38" s="9"/>
      <c r="X38" s="9"/>
    </row>
    <row r="39" spans="1:33" x14ac:dyDescent="0.3">
      <c r="A39" s="11">
        <v>36</v>
      </c>
      <c r="B39" s="12" t="s">
        <v>12</v>
      </c>
      <c r="C39" s="12">
        <v>23</v>
      </c>
      <c r="D39" s="12">
        <v>24</v>
      </c>
      <c r="M39" s="9"/>
      <c r="X39" s="9"/>
    </row>
    <row r="40" spans="1:33" x14ac:dyDescent="0.3">
      <c r="A40" s="9">
        <v>37</v>
      </c>
      <c r="B40" t="s">
        <v>13</v>
      </c>
      <c r="C40">
        <v>25</v>
      </c>
      <c r="D40">
        <v>26</v>
      </c>
    </row>
    <row r="41" spans="1:33" x14ac:dyDescent="0.3">
      <c r="A41" s="9">
        <v>38</v>
      </c>
      <c r="B41" t="s">
        <v>13</v>
      </c>
      <c r="C41">
        <v>25</v>
      </c>
      <c r="D41">
        <v>27</v>
      </c>
    </row>
    <row r="42" spans="1:33" x14ac:dyDescent="0.3">
      <c r="A42" s="9">
        <v>39</v>
      </c>
      <c r="B42" t="s">
        <v>13</v>
      </c>
      <c r="C42">
        <v>28</v>
      </c>
      <c r="D42">
        <v>25</v>
      </c>
    </row>
    <row r="43" spans="1:33" x14ac:dyDescent="0.3">
      <c r="A43" s="9">
        <v>40</v>
      </c>
      <c r="B43" t="s">
        <v>13</v>
      </c>
      <c r="C43">
        <v>26</v>
      </c>
      <c r="D43">
        <v>27</v>
      </c>
    </row>
    <row r="44" spans="1:33" x14ac:dyDescent="0.3">
      <c r="A44" s="9">
        <v>41</v>
      </c>
      <c r="B44" t="s">
        <v>13</v>
      </c>
      <c r="C44">
        <v>26</v>
      </c>
      <c r="D44">
        <v>28</v>
      </c>
    </row>
    <row r="45" spans="1:33" x14ac:dyDescent="0.3">
      <c r="A45" s="9">
        <v>42</v>
      </c>
      <c r="B45" t="s">
        <v>13</v>
      </c>
      <c r="C45">
        <v>27</v>
      </c>
      <c r="D45">
        <v>28</v>
      </c>
    </row>
    <row r="46" spans="1:33" x14ac:dyDescent="0.3">
      <c r="A46" s="11">
        <v>43</v>
      </c>
      <c r="B46" s="12" t="s">
        <v>14</v>
      </c>
      <c r="C46" s="12">
        <v>29</v>
      </c>
      <c r="D46" s="12">
        <v>30</v>
      </c>
    </row>
    <row r="47" spans="1:33" x14ac:dyDescent="0.3">
      <c r="A47" s="11">
        <v>44</v>
      </c>
      <c r="B47" s="12" t="s">
        <v>14</v>
      </c>
      <c r="C47" s="12">
        <v>29</v>
      </c>
      <c r="D47" s="12">
        <v>31</v>
      </c>
    </row>
    <row r="48" spans="1:33" x14ac:dyDescent="0.3">
      <c r="A48" s="11">
        <v>45</v>
      </c>
      <c r="B48" s="12" t="s">
        <v>14</v>
      </c>
      <c r="C48" s="12">
        <v>32</v>
      </c>
      <c r="D48" s="12">
        <v>29</v>
      </c>
    </row>
    <row r="49" spans="1:4" x14ac:dyDescent="0.3">
      <c r="A49" s="11">
        <v>46</v>
      </c>
      <c r="B49" s="12" t="s">
        <v>14</v>
      </c>
      <c r="C49" s="12">
        <v>30</v>
      </c>
      <c r="D49" s="12">
        <v>31</v>
      </c>
    </row>
    <row r="50" spans="1:4" x14ac:dyDescent="0.3">
      <c r="A50" s="11">
        <v>47</v>
      </c>
      <c r="B50" s="12" t="s">
        <v>14</v>
      </c>
      <c r="C50" s="12">
        <v>30</v>
      </c>
      <c r="D50" s="12">
        <v>32</v>
      </c>
    </row>
    <row r="51" spans="1:4" x14ac:dyDescent="0.3">
      <c r="A51" s="11">
        <v>48</v>
      </c>
      <c r="B51" s="12" t="s">
        <v>14</v>
      </c>
      <c r="C51" s="12">
        <v>31</v>
      </c>
      <c r="D51" s="12">
        <v>32</v>
      </c>
    </row>
    <row r="74" spans="13:19" x14ac:dyDescent="0.3">
      <c r="S74" s="9"/>
    </row>
    <row r="75" spans="13:19" x14ac:dyDescent="0.3">
      <c r="M75" s="9"/>
      <c r="S75" s="9"/>
    </row>
    <row r="76" spans="13:19" x14ac:dyDescent="0.3">
      <c r="M76" s="9"/>
    </row>
    <row r="77" spans="13:19" x14ac:dyDescent="0.3">
      <c r="M77" s="9"/>
    </row>
    <row r="78" spans="13:19" x14ac:dyDescent="0.3">
      <c r="M78" s="9"/>
    </row>
    <row r="79" spans="13:19" x14ac:dyDescent="0.3">
      <c r="M79" s="9"/>
    </row>
    <row r="80" spans="13:19" x14ac:dyDescent="0.3">
      <c r="M80" s="9"/>
    </row>
    <row r="81" spans="13:13" x14ac:dyDescent="0.3">
      <c r="M81" s="9"/>
    </row>
  </sheetData>
  <pageMargins left="0.2" right="0.2" top="0.25" bottom="0.2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Q83"/>
  <sheetViews>
    <sheetView workbookViewId="0"/>
  </sheetViews>
  <sheetFormatPr defaultRowHeight="14.4" x14ac:dyDescent="0.3"/>
  <cols>
    <col min="1" max="1" width="3.33203125" customWidth="1"/>
    <col min="5" max="6" width="25.109375" customWidth="1"/>
    <col min="7" max="8" width="5.5546875" customWidth="1"/>
    <col min="9" max="9" width="15.5546875" customWidth="1"/>
    <col min="10" max="11" width="3.33203125" customWidth="1"/>
    <col min="12" max="12" width="2.5546875" customWidth="1"/>
    <col min="16" max="17" width="22.109375" customWidth="1"/>
  </cols>
  <sheetData>
    <row r="1" spans="1:17" x14ac:dyDescent="0.3">
      <c r="A1" t="s">
        <v>299</v>
      </c>
      <c r="L1" t="s">
        <v>300</v>
      </c>
    </row>
    <row r="2" spans="1:17" ht="21" x14ac:dyDescent="0.4">
      <c r="A2" s="48" t="s">
        <v>298</v>
      </c>
      <c r="C2" s="13"/>
      <c r="D2" s="39"/>
      <c r="G2" s="147" t="s">
        <v>140</v>
      </c>
      <c r="H2" s="147"/>
      <c r="L2" s="48" t="s">
        <v>298</v>
      </c>
      <c r="N2" s="13"/>
      <c r="O2" s="39"/>
    </row>
    <row r="3" spans="1:17" x14ac:dyDescent="0.3">
      <c r="A3" s="64"/>
      <c r="B3" s="64"/>
      <c r="C3" s="84"/>
      <c r="D3" s="67" t="s">
        <v>176</v>
      </c>
      <c r="E3" s="113" t="s">
        <v>129</v>
      </c>
      <c r="F3" s="113" t="s">
        <v>130</v>
      </c>
      <c r="G3" s="114" t="s">
        <v>141</v>
      </c>
      <c r="H3" s="114" t="s">
        <v>142</v>
      </c>
      <c r="I3" s="115" t="s">
        <v>143</v>
      </c>
      <c r="L3" s="64"/>
      <c r="M3" s="64"/>
      <c r="N3" s="84"/>
      <c r="O3" s="67" t="s">
        <v>176</v>
      </c>
      <c r="P3" s="113" t="s">
        <v>129</v>
      </c>
      <c r="Q3" s="113" t="s">
        <v>130</v>
      </c>
    </row>
    <row r="4" spans="1:17" x14ac:dyDescent="0.3">
      <c r="A4" s="68"/>
      <c r="B4" s="69">
        <v>0.25</v>
      </c>
      <c r="C4" s="70" t="s">
        <v>0</v>
      </c>
      <c r="D4" s="140" t="s">
        <v>9</v>
      </c>
      <c r="E4" s="68" t="s">
        <v>195</v>
      </c>
      <c r="F4" s="68" t="s">
        <v>113</v>
      </c>
      <c r="G4" s="68"/>
      <c r="H4" s="68"/>
      <c r="I4" s="68"/>
      <c r="L4" s="68"/>
      <c r="M4" s="69">
        <v>0.25</v>
      </c>
      <c r="N4" s="70" t="s">
        <v>0</v>
      </c>
      <c r="O4" s="140" t="s">
        <v>9</v>
      </c>
      <c r="P4" s="68" t="s">
        <v>195</v>
      </c>
      <c r="Q4" s="68" t="s">
        <v>113</v>
      </c>
    </row>
    <row r="5" spans="1:17" x14ac:dyDescent="0.3">
      <c r="A5" s="68"/>
      <c r="B5" s="68"/>
      <c r="C5" s="70" t="s">
        <v>1</v>
      </c>
      <c r="D5" s="140" t="s">
        <v>9</v>
      </c>
      <c r="E5" s="68" t="s">
        <v>115</v>
      </c>
      <c r="F5" s="68" t="s">
        <v>127</v>
      </c>
      <c r="G5" s="68"/>
      <c r="H5" s="68"/>
      <c r="I5" s="68"/>
      <c r="L5" s="68"/>
      <c r="M5" s="68"/>
      <c r="N5" s="70" t="s">
        <v>1</v>
      </c>
      <c r="O5" s="140" t="s">
        <v>9</v>
      </c>
      <c r="P5" s="68" t="s">
        <v>115</v>
      </c>
      <c r="Q5" s="68" t="s">
        <v>127</v>
      </c>
    </row>
    <row r="6" spans="1:17" x14ac:dyDescent="0.3">
      <c r="A6" s="68"/>
      <c r="B6" s="69"/>
      <c r="C6" s="70" t="s">
        <v>2</v>
      </c>
      <c r="D6" s="140" t="s">
        <v>254</v>
      </c>
      <c r="E6" s="68" t="s">
        <v>111</v>
      </c>
      <c r="F6" s="68" t="s">
        <v>181</v>
      </c>
      <c r="G6" s="68"/>
      <c r="H6" s="68"/>
      <c r="I6" s="68"/>
      <c r="L6" s="68"/>
      <c r="M6" s="69"/>
      <c r="N6" s="70" t="s">
        <v>2</v>
      </c>
      <c r="O6" s="140" t="s">
        <v>254</v>
      </c>
      <c r="P6" s="68" t="s">
        <v>111</v>
      </c>
      <c r="Q6" s="68" t="s">
        <v>181</v>
      </c>
    </row>
    <row r="7" spans="1:17" x14ac:dyDescent="0.3">
      <c r="A7" s="68"/>
      <c r="B7" s="68"/>
      <c r="C7" s="70" t="s">
        <v>3</v>
      </c>
      <c r="D7" s="140" t="s">
        <v>254</v>
      </c>
      <c r="E7" s="68" t="s">
        <v>106</v>
      </c>
      <c r="F7" s="68" t="s">
        <v>123</v>
      </c>
      <c r="G7" s="68"/>
      <c r="H7" s="68"/>
      <c r="I7" s="68"/>
      <c r="L7" s="68"/>
      <c r="M7" s="68"/>
      <c r="N7" s="70" t="s">
        <v>3</v>
      </c>
      <c r="O7" s="140" t="s">
        <v>254</v>
      </c>
      <c r="P7" s="68" t="s">
        <v>106</v>
      </c>
      <c r="Q7" s="68" t="s">
        <v>123</v>
      </c>
    </row>
    <row r="8" spans="1:17" x14ac:dyDescent="0.3">
      <c r="A8" s="64"/>
      <c r="B8" s="71">
        <v>0.27083333333333331</v>
      </c>
      <c r="C8" s="84" t="s">
        <v>0</v>
      </c>
      <c r="D8" s="67"/>
      <c r="E8" s="127" t="s">
        <v>263</v>
      </c>
      <c r="F8" s="127" t="s">
        <v>264</v>
      </c>
      <c r="G8" s="64"/>
      <c r="H8" s="64"/>
      <c r="I8" s="64"/>
      <c r="L8" s="64"/>
      <c r="M8" s="71">
        <v>0.27083333333333331</v>
      </c>
      <c r="N8" s="84" t="s">
        <v>0</v>
      </c>
      <c r="O8" s="67"/>
      <c r="P8" s="127" t="s">
        <v>263</v>
      </c>
      <c r="Q8" s="127" t="s">
        <v>264</v>
      </c>
    </row>
    <row r="9" spans="1:17" x14ac:dyDescent="0.3">
      <c r="A9" s="64"/>
      <c r="B9" s="64"/>
      <c r="C9" s="84" t="s">
        <v>1</v>
      </c>
      <c r="D9" s="67" t="s">
        <v>9</v>
      </c>
      <c r="E9" s="64" t="s">
        <v>119</v>
      </c>
      <c r="F9" s="64" t="s">
        <v>189</v>
      </c>
      <c r="G9" s="64"/>
      <c r="H9" s="64"/>
      <c r="I9" s="64"/>
      <c r="L9" s="64"/>
      <c r="M9" s="64"/>
      <c r="N9" s="84" t="s">
        <v>1</v>
      </c>
      <c r="O9" s="67" t="s">
        <v>9</v>
      </c>
      <c r="P9" s="64" t="s">
        <v>119</v>
      </c>
      <c r="Q9" s="64" t="s">
        <v>189</v>
      </c>
    </row>
    <row r="10" spans="1:17" x14ac:dyDescent="0.3">
      <c r="A10" s="64"/>
      <c r="B10" s="71"/>
      <c r="C10" s="84" t="s">
        <v>2</v>
      </c>
      <c r="D10" s="67" t="s">
        <v>254</v>
      </c>
      <c r="E10" s="64" t="s">
        <v>118</v>
      </c>
      <c r="F10" s="64" t="s">
        <v>292</v>
      </c>
      <c r="G10" s="64"/>
      <c r="H10" s="64"/>
      <c r="I10" s="64"/>
      <c r="L10" s="64"/>
      <c r="M10" s="71"/>
      <c r="N10" s="84" t="s">
        <v>2</v>
      </c>
      <c r="O10" s="67" t="s">
        <v>254</v>
      </c>
      <c r="P10" s="64" t="s">
        <v>118</v>
      </c>
      <c r="Q10" s="64" t="s">
        <v>292</v>
      </c>
    </row>
    <row r="11" spans="1:17" x14ac:dyDescent="0.3">
      <c r="A11" s="64"/>
      <c r="B11" s="64"/>
      <c r="C11" s="84" t="s">
        <v>3</v>
      </c>
      <c r="D11" s="67" t="s">
        <v>254</v>
      </c>
      <c r="E11" s="64" t="s">
        <v>116</v>
      </c>
      <c r="F11" s="64" t="s">
        <v>293</v>
      </c>
      <c r="G11" s="64"/>
      <c r="H11" s="64"/>
      <c r="I11" s="64"/>
      <c r="L11" s="64"/>
      <c r="M11" s="64"/>
      <c r="N11" s="84" t="s">
        <v>3</v>
      </c>
      <c r="O11" s="67" t="s">
        <v>254</v>
      </c>
      <c r="P11" s="64" t="s">
        <v>116</v>
      </c>
      <c r="Q11" s="64" t="s">
        <v>293</v>
      </c>
    </row>
    <row r="12" spans="1:17" x14ac:dyDescent="0.3">
      <c r="A12" s="68"/>
      <c r="B12" s="69">
        <v>0.29166666666666669</v>
      </c>
      <c r="C12" s="70" t="s">
        <v>0</v>
      </c>
      <c r="D12" s="140" t="s">
        <v>9</v>
      </c>
      <c r="E12" s="68" t="s">
        <v>117</v>
      </c>
      <c r="F12" s="68" t="s">
        <v>121</v>
      </c>
      <c r="G12" s="68"/>
      <c r="H12" s="68"/>
      <c r="I12" s="68"/>
      <c r="L12" s="68"/>
      <c r="M12" s="69">
        <v>0.29166666666666669</v>
      </c>
      <c r="N12" s="70" t="s">
        <v>0</v>
      </c>
      <c r="O12" s="140" t="s">
        <v>9</v>
      </c>
      <c r="P12" s="68" t="s">
        <v>117</v>
      </c>
      <c r="Q12" s="68" t="s">
        <v>121</v>
      </c>
    </row>
    <row r="13" spans="1:17" x14ac:dyDescent="0.3">
      <c r="A13" s="68"/>
      <c r="B13" s="68"/>
      <c r="C13" s="70" t="s">
        <v>1</v>
      </c>
      <c r="D13" s="140" t="s">
        <v>9</v>
      </c>
      <c r="E13" s="68" t="s">
        <v>189</v>
      </c>
      <c r="F13" s="68" t="s">
        <v>115</v>
      </c>
      <c r="G13" s="68"/>
      <c r="H13" s="68"/>
      <c r="I13" s="68"/>
      <c r="L13" s="68"/>
      <c r="M13" s="68"/>
      <c r="N13" s="70" t="s">
        <v>1</v>
      </c>
      <c r="O13" s="140" t="s">
        <v>9</v>
      </c>
      <c r="P13" s="68" t="s">
        <v>189</v>
      </c>
      <c r="Q13" s="68" t="s">
        <v>115</v>
      </c>
    </row>
    <row r="14" spans="1:17" x14ac:dyDescent="0.3">
      <c r="A14" s="68"/>
      <c r="B14" s="69"/>
      <c r="C14" s="70" t="s">
        <v>2</v>
      </c>
      <c r="D14" s="140" t="s">
        <v>254</v>
      </c>
      <c r="E14" s="68" t="s">
        <v>111</v>
      </c>
      <c r="F14" s="68" t="s">
        <v>123</v>
      </c>
      <c r="G14" s="68"/>
      <c r="H14" s="68"/>
      <c r="I14" s="68"/>
      <c r="L14" s="68"/>
      <c r="M14" s="69"/>
      <c r="N14" s="70" t="s">
        <v>2</v>
      </c>
      <c r="O14" s="140" t="s">
        <v>254</v>
      </c>
      <c r="P14" s="68" t="s">
        <v>111</v>
      </c>
      <c r="Q14" s="68" t="s">
        <v>123</v>
      </c>
    </row>
    <row r="15" spans="1:17" x14ac:dyDescent="0.3">
      <c r="A15" s="68"/>
      <c r="B15" s="69"/>
      <c r="C15" s="70" t="s">
        <v>3</v>
      </c>
      <c r="D15" s="140" t="s">
        <v>254</v>
      </c>
      <c r="E15" s="68" t="s">
        <v>106</v>
      </c>
      <c r="F15" s="68" t="s">
        <v>181</v>
      </c>
      <c r="G15" s="68"/>
      <c r="H15" s="68"/>
      <c r="I15" s="68"/>
      <c r="L15" s="68"/>
      <c r="M15" s="69"/>
      <c r="N15" s="70" t="s">
        <v>3</v>
      </c>
      <c r="O15" s="140" t="s">
        <v>254</v>
      </c>
      <c r="P15" s="68" t="s">
        <v>106</v>
      </c>
      <c r="Q15" s="68" t="s">
        <v>181</v>
      </c>
    </row>
    <row r="16" spans="1:17" x14ac:dyDescent="0.3">
      <c r="A16" s="64"/>
      <c r="B16" s="71">
        <v>0.3125</v>
      </c>
      <c r="C16" s="84" t="s">
        <v>0</v>
      </c>
      <c r="D16" s="67"/>
      <c r="E16" s="127" t="s">
        <v>263</v>
      </c>
      <c r="F16" s="127" t="s">
        <v>264</v>
      </c>
      <c r="G16" s="64"/>
      <c r="H16" s="64"/>
      <c r="I16" s="64"/>
      <c r="L16" s="64"/>
      <c r="M16" s="71">
        <v>0.3125</v>
      </c>
      <c r="N16" s="84" t="s">
        <v>0</v>
      </c>
      <c r="O16" s="67"/>
      <c r="P16" s="127" t="s">
        <v>263</v>
      </c>
      <c r="Q16" s="127" t="s">
        <v>265</v>
      </c>
    </row>
    <row r="17" spans="1:17" x14ac:dyDescent="0.3">
      <c r="A17" s="64"/>
      <c r="B17" s="64"/>
      <c r="C17" s="84" t="s">
        <v>1</v>
      </c>
      <c r="D17" s="67" t="s">
        <v>9</v>
      </c>
      <c r="E17" s="64" t="s">
        <v>113</v>
      </c>
      <c r="F17" s="64" t="s">
        <v>117</v>
      </c>
      <c r="G17" s="64"/>
      <c r="H17" s="64"/>
      <c r="I17" s="64"/>
      <c r="L17" s="64"/>
      <c r="M17" s="64"/>
      <c r="N17" s="84" t="s">
        <v>1</v>
      </c>
      <c r="O17" s="67" t="s">
        <v>9</v>
      </c>
      <c r="P17" s="64" t="s">
        <v>113</v>
      </c>
      <c r="Q17" s="64" t="s">
        <v>117</v>
      </c>
    </row>
    <row r="18" spans="1:17" x14ac:dyDescent="0.3">
      <c r="A18" s="64"/>
      <c r="B18" s="71"/>
      <c r="C18" s="84" t="s">
        <v>2</v>
      </c>
      <c r="D18" s="67" t="s">
        <v>254</v>
      </c>
      <c r="E18" s="64" t="s">
        <v>118</v>
      </c>
      <c r="F18" s="64" t="s">
        <v>293</v>
      </c>
      <c r="G18" s="64"/>
      <c r="H18" s="64"/>
      <c r="I18" s="64"/>
      <c r="L18" s="64"/>
      <c r="M18" s="71"/>
      <c r="N18" s="84" t="s">
        <v>2</v>
      </c>
      <c r="O18" s="67" t="s">
        <v>254</v>
      </c>
      <c r="P18" s="64" t="s">
        <v>118</v>
      </c>
      <c r="Q18" s="64" t="s">
        <v>293</v>
      </c>
    </row>
    <row r="19" spans="1:17" x14ac:dyDescent="0.3">
      <c r="A19" s="64"/>
      <c r="B19" s="64"/>
      <c r="C19" s="84" t="s">
        <v>3</v>
      </c>
      <c r="D19" s="67" t="s">
        <v>254</v>
      </c>
      <c r="E19" s="64" t="s">
        <v>116</v>
      </c>
      <c r="F19" s="64" t="s">
        <v>292</v>
      </c>
      <c r="G19" s="64"/>
      <c r="H19" s="64"/>
      <c r="I19" s="64"/>
      <c r="L19" s="64"/>
      <c r="M19" s="64"/>
      <c r="N19" s="84" t="s">
        <v>3</v>
      </c>
      <c r="O19" s="67" t="s">
        <v>254</v>
      </c>
      <c r="P19" s="64" t="s">
        <v>116</v>
      </c>
      <c r="Q19" s="64" t="s">
        <v>292</v>
      </c>
    </row>
    <row r="20" spans="1:17" x14ac:dyDescent="0.3">
      <c r="A20" s="68"/>
      <c r="B20" s="69">
        <v>0.33333333333333331</v>
      </c>
      <c r="C20" s="70" t="s">
        <v>0</v>
      </c>
      <c r="D20" s="140" t="s">
        <v>9</v>
      </c>
      <c r="E20" s="68" t="s">
        <v>121</v>
      </c>
      <c r="F20" s="68" t="s">
        <v>195</v>
      </c>
      <c r="G20" s="68"/>
      <c r="H20" s="68"/>
      <c r="I20" s="68"/>
      <c r="L20" s="68"/>
      <c r="M20" s="69">
        <v>0.33333333333333331</v>
      </c>
      <c r="N20" s="70" t="s">
        <v>0</v>
      </c>
      <c r="O20" s="140" t="s">
        <v>9</v>
      </c>
      <c r="P20" s="68" t="s">
        <v>121</v>
      </c>
      <c r="Q20" s="68" t="s">
        <v>195</v>
      </c>
    </row>
    <row r="21" spans="1:17" x14ac:dyDescent="0.3">
      <c r="A21" s="68"/>
      <c r="B21" s="68"/>
      <c r="C21" s="70" t="s">
        <v>1</v>
      </c>
      <c r="D21" s="140" t="s">
        <v>9</v>
      </c>
      <c r="E21" s="68" t="s">
        <v>127</v>
      </c>
      <c r="F21" s="68" t="s">
        <v>119</v>
      </c>
      <c r="G21" s="68"/>
      <c r="H21" s="68"/>
      <c r="I21" s="68"/>
      <c r="L21" s="68"/>
      <c r="M21" s="68"/>
      <c r="N21" s="70" t="s">
        <v>1</v>
      </c>
      <c r="O21" s="140" t="s">
        <v>9</v>
      </c>
      <c r="P21" s="68" t="s">
        <v>127</v>
      </c>
      <c r="Q21" s="68" t="s">
        <v>119</v>
      </c>
    </row>
    <row r="22" spans="1:17" x14ac:dyDescent="0.3">
      <c r="A22" s="68"/>
      <c r="B22" s="69"/>
      <c r="C22" s="70" t="s">
        <v>2</v>
      </c>
      <c r="D22" s="140" t="s">
        <v>254</v>
      </c>
      <c r="E22" s="68" t="s">
        <v>293</v>
      </c>
      <c r="F22" s="68" t="s">
        <v>106</v>
      </c>
      <c r="G22" s="68"/>
      <c r="H22" s="68"/>
      <c r="I22" s="68"/>
      <c r="L22" s="68"/>
      <c r="M22" s="69"/>
      <c r="N22" s="70" t="s">
        <v>2</v>
      </c>
      <c r="O22" s="140" t="s">
        <v>254</v>
      </c>
      <c r="P22" s="68" t="s">
        <v>293</v>
      </c>
      <c r="Q22" s="68" t="s">
        <v>106</v>
      </c>
    </row>
    <row r="23" spans="1:17" x14ac:dyDescent="0.3">
      <c r="A23" s="68"/>
      <c r="B23" s="68"/>
      <c r="C23" s="70" t="s">
        <v>3</v>
      </c>
      <c r="D23" s="140" t="s">
        <v>254</v>
      </c>
      <c r="E23" s="68" t="s">
        <v>292</v>
      </c>
      <c r="F23" s="68" t="s">
        <v>111</v>
      </c>
      <c r="G23" s="68"/>
      <c r="H23" s="68"/>
      <c r="I23" s="68"/>
      <c r="L23" s="68"/>
      <c r="M23" s="68"/>
      <c r="N23" s="70" t="s">
        <v>3</v>
      </c>
      <c r="O23" s="140" t="s">
        <v>254</v>
      </c>
      <c r="P23" s="68" t="s">
        <v>292</v>
      </c>
      <c r="Q23" s="68" t="s">
        <v>111</v>
      </c>
    </row>
    <row r="24" spans="1:17" x14ac:dyDescent="0.3">
      <c r="A24" s="64"/>
      <c r="B24" s="71">
        <v>0.35416666666666669</v>
      </c>
      <c r="C24" s="84" t="s">
        <v>0</v>
      </c>
      <c r="D24" s="64"/>
      <c r="E24" s="127" t="s">
        <v>263</v>
      </c>
      <c r="F24" s="127" t="s">
        <v>264</v>
      </c>
      <c r="G24" s="64"/>
      <c r="H24" s="64"/>
      <c r="I24" s="64"/>
      <c r="L24" s="64"/>
      <c r="M24" s="71">
        <v>0.35416666666666669</v>
      </c>
      <c r="N24" s="84" t="s">
        <v>0</v>
      </c>
      <c r="O24" s="64"/>
      <c r="P24" s="127" t="s">
        <v>264</v>
      </c>
      <c r="Q24" s="127" t="s">
        <v>265</v>
      </c>
    </row>
    <row r="25" spans="1:17" x14ac:dyDescent="0.3">
      <c r="A25" s="64"/>
      <c r="B25" s="64"/>
      <c r="C25" s="84" t="s">
        <v>1</v>
      </c>
      <c r="D25" s="67" t="s">
        <v>254</v>
      </c>
      <c r="E25" s="64" t="s">
        <v>123</v>
      </c>
      <c r="F25" s="64" t="s">
        <v>116</v>
      </c>
      <c r="G25" s="64"/>
      <c r="H25" s="64"/>
      <c r="I25" s="64"/>
      <c r="L25" s="64"/>
      <c r="M25" s="64"/>
      <c r="N25" s="84" t="s">
        <v>1</v>
      </c>
      <c r="O25" s="67" t="s">
        <v>254</v>
      </c>
      <c r="P25" s="64" t="s">
        <v>123</v>
      </c>
      <c r="Q25" s="64" t="s">
        <v>116</v>
      </c>
    </row>
    <row r="26" spans="1:17" x14ac:dyDescent="0.3">
      <c r="A26" s="64"/>
      <c r="B26" s="71"/>
      <c r="C26" s="84" t="s">
        <v>2</v>
      </c>
      <c r="D26" s="67" t="s">
        <v>9</v>
      </c>
      <c r="E26" s="64" t="s">
        <v>113</v>
      </c>
      <c r="F26" s="64" t="s">
        <v>115</v>
      </c>
      <c r="G26" s="64"/>
      <c r="H26" s="64"/>
      <c r="I26" s="64"/>
      <c r="L26" s="64"/>
      <c r="M26" s="71"/>
      <c r="N26" s="84" t="s">
        <v>2</v>
      </c>
      <c r="O26" s="67" t="s">
        <v>9</v>
      </c>
      <c r="P26" s="64" t="s">
        <v>113</v>
      </c>
      <c r="Q26" s="64" t="s">
        <v>115</v>
      </c>
    </row>
    <row r="27" spans="1:17" x14ac:dyDescent="0.3">
      <c r="A27" s="64"/>
      <c r="B27" s="64"/>
      <c r="C27" s="84" t="s">
        <v>3</v>
      </c>
      <c r="D27" s="67" t="s">
        <v>9</v>
      </c>
      <c r="E27" s="64" t="s">
        <v>189</v>
      </c>
      <c r="F27" s="64" t="s">
        <v>117</v>
      </c>
      <c r="G27" s="64"/>
      <c r="H27" s="64"/>
      <c r="I27" s="64"/>
      <c r="L27" s="64"/>
      <c r="M27" s="64"/>
      <c r="N27" s="84" t="s">
        <v>3</v>
      </c>
      <c r="O27" s="67" t="s">
        <v>9</v>
      </c>
      <c r="P27" s="64" t="s">
        <v>189</v>
      </c>
      <c r="Q27" s="64" t="s">
        <v>117</v>
      </c>
    </row>
    <row r="28" spans="1:17" x14ac:dyDescent="0.3">
      <c r="A28" s="68"/>
      <c r="B28" s="69">
        <v>0.375</v>
      </c>
      <c r="C28" s="70" t="s">
        <v>0</v>
      </c>
      <c r="D28" s="140" t="s">
        <v>254</v>
      </c>
      <c r="E28" s="68" t="s">
        <v>181</v>
      </c>
      <c r="F28" s="68" t="s">
        <v>118</v>
      </c>
      <c r="G28" s="68"/>
      <c r="H28" s="68"/>
      <c r="I28" s="68"/>
      <c r="L28" s="68"/>
      <c r="M28" s="69">
        <v>0.375</v>
      </c>
      <c r="N28" s="70" t="s">
        <v>0</v>
      </c>
      <c r="O28" s="140" t="s">
        <v>254</v>
      </c>
      <c r="P28" s="68" t="s">
        <v>181</v>
      </c>
      <c r="Q28" s="68" t="s">
        <v>118</v>
      </c>
    </row>
    <row r="29" spans="1:17" x14ac:dyDescent="0.3">
      <c r="A29" s="68"/>
      <c r="B29" s="68"/>
      <c r="C29" s="70" t="s">
        <v>1</v>
      </c>
      <c r="D29" s="140" t="s">
        <v>254</v>
      </c>
      <c r="E29" s="68" t="s">
        <v>293</v>
      </c>
      <c r="F29" s="68" t="s">
        <v>111</v>
      </c>
      <c r="G29" s="68"/>
      <c r="H29" s="68"/>
      <c r="I29" s="68"/>
      <c r="L29" s="68"/>
      <c r="M29" s="68"/>
      <c r="N29" s="70" t="s">
        <v>1</v>
      </c>
      <c r="O29" s="140" t="s">
        <v>254</v>
      </c>
      <c r="P29" s="68" t="s">
        <v>293</v>
      </c>
      <c r="Q29" s="68" t="s">
        <v>111</v>
      </c>
    </row>
    <row r="30" spans="1:17" x14ac:dyDescent="0.3">
      <c r="A30" s="68"/>
      <c r="B30" s="68"/>
      <c r="C30" s="70" t="s">
        <v>2</v>
      </c>
      <c r="D30" s="140" t="s">
        <v>9</v>
      </c>
      <c r="E30" s="68" t="s">
        <v>127</v>
      </c>
      <c r="F30" s="68" t="s">
        <v>195</v>
      </c>
      <c r="G30" s="68"/>
      <c r="H30" s="68"/>
      <c r="I30" s="68"/>
      <c r="L30" s="68"/>
      <c r="M30" s="68"/>
      <c r="N30" s="70" t="s">
        <v>2</v>
      </c>
      <c r="O30" s="140" t="s">
        <v>9</v>
      </c>
      <c r="P30" s="68" t="s">
        <v>127</v>
      </c>
      <c r="Q30" s="68" t="s">
        <v>195</v>
      </c>
    </row>
    <row r="31" spans="1:17" x14ac:dyDescent="0.3">
      <c r="A31" s="68"/>
      <c r="B31" s="68"/>
      <c r="C31" s="70" t="s">
        <v>3</v>
      </c>
      <c r="D31" s="140" t="s">
        <v>9</v>
      </c>
      <c r="E31" s="68" t="s">
        <v>121</v>
      </c>
      <c r="F31" s="68" t="s">
        <v>119</v>
      </c>
      <c r="G31" s="68"/>
      <c r="H31" s="68"/>
      <c r="I31" s="68"/>
      <c r="L31" s="68"/>
      <c r="M31" s="68"/>
      <c r="N31" s="70" t="s">
        <v>3</v>
      </c>
      <c r="O31" s="140" t="s">
        <v>9</v>
      </c>
      <c r="P31" s="68" t="s">
        <v>121</v>
      </c>
      <c r="Q31" s="68" t="s">
        <v>119</v>
      </c>
    </row>
    <row r="32" spans="1:17" x14ac:dyDescent="0.3">
      <c r="A32" s="64"/>
      <c r="B32" s="71">
        <v>0.39583333333333331</v>
      </c>
      <c r="C32" s="84" t="s">
        <v>0</v>
      </c>
      <c r="D32" s="67" t="s">
        <v>254</v>
      </c>
      <c r="E32" s="64" t="s">
        <v>292</v>
      </c>
      <c r="F32" s="64" t="s">
        <v>106</v>
      </c>
      <c r="G32" s="64"/>
      <c r="H32" s="64"/>
      <c r="I32" s="64"/>
      <c r="L32" s="64"/>
      <c r="M32" s="71">
        <v>0.39583333333333331</v>
      </c>
      <c r="N32" s="84" t="s">
        <v>0</v>
      </c>
      <c r="O32" s="67" t="s">
        <v>254</v>
      </c>
      <c r="P32" s="64" t="s">
        <v>292</v>
      </c>
      <c r="Q32" s="64" t="s">
        <v>106</v>
      </c>
    </row>
    <row r="33" spans="1:17" x14ac:dyDescent="0.3">
      <c r="A33" s="64"/>
      <c r="B33" s="64"/>
      <c r="C33" s="84" t="s">
        <v>1</v>
      </c>
      <c r="D33" s="67" t="s">
        <v>254</v>
      </c>
      <c r="E33" s="64" t="s">
        <v>181</v>
      </c>
      <c r="F33" s="64" t="s">
        <v>116</v>
      </c>
      <c r="G33" s="64"/>
      <c r="H33" s="64"/>
      <c r="I33" s="64"/>
      <c r="L33" s="64"/>
      <c r="M33" s="64"/>
      <c r="N33" s="84" t="s">
        <v>1</v>
      </c>
      <c r="O33" s="67" t="s">
        <v>254</v>
      </c>
      <c r="P33" s="64" t="s">
        <v>181</v>
      </c>
      <c r="Q33" s="64" t="s">
        <v>116</v>
      </c>
    </row>
    <row r="34" spans="1:17" x14ac:dyDescent="0.3">
      <c r="A34" s="64"/>
      <c r="B34" s="64"/>
      <c r="C34" s="84" t="s">
        <v>2</v>
      </c>
      <c r="D34" s="67" t="s">
        <v>9</v>
      </c>
      <c r="E34" s="64" t="s">
        <v>117</v>
      </c>
      <c r="F34" s="64" t="s">
        <v>127</v>
      </c>
      <c r="G34" s="64"/>
      <c r="H34" s="64"/>
      <c r="I34" s="64"/>
      <c r="L34" s="64"/>
      <c r="M34" s="64"/>
      <c r="N34" s="84" t="s">
        <v>2</v>
      </c>
      <c r="O34" s="67" t="s">
        <v>9</v>
      </c>
      <c r="P34" s="64" t="s">
        <v>117</v>
      </c>
      <c r="Q34" s="64" t="s">
        <v>127</v>
      </c>
    </row>
    <row r="35" spans="1:17" x14ac:dyDescent="0.3">
      <c r="A35" s="64"/>
      <c r="B35" s="64"/>
      <c r="C35" s="84" t="s">
        <v>3</v>
      </c>
      <c r="D35" s="67" t="s">
        <v>9</v>
      </c>
      <c r="E35" s="64" t="s">
        <v>115</v>
      </c>
      <c r="F35" s="64" t="s">
        <v>121</v>
      </c>
      <c r="G35" s="64"/>
      <c r="H35" s="64"/>
      <c r="I35" s="64"/>
      <c r="L35" s="64"/>
      <c r="M35" s="64"/>
      <c r="N35" s="84" t="s">
        <v>3</v>
      </c>
      <c r="O35" s="67" t="s">
        <v>9</v>
      </c>
      <c r="P35" s="64" t="s">
        <v>115</v>
      </c>
      <c r="Q35" s="64" t="s">
        <v>121</v>
      </c>
    </row>
    <row r="36" spans="1:17" x14ac:dyDescent="0.3">
      <c r="A36" s="68"/>
      <c r="B36" s="69">
        <v>0.41666666666666669</v>
      </c>
      <c r="C36" s="70" t="s">
        <v>0</v>
      </c>
      <c r="D36" s="140" t="s">
        <v>9</v>
      </c>
      <c r="E36" s="68" t="s">
        <v>119</v>
      </c>
      <c r="F36" s="68" t="s">
        <v>113</v>
      </c>
      <c r="G36" s="68"/>
      <c r="H36" s="68"/>
      <c r="I36" s="68"/>
      <c r="L36" s="68"/>
      <c r="M36" s="69">
        <v>0.41666666666666669</v>
      </c>
      <c r="N36" s="70" t="s">
        <v>0</v>
      </c>
      <c r="O36" s="140" t="s">
        <v>9</v>
      </c>
      <c r="P36" s="68" t="s">
        <v>119</v>
      </c>
      <c r="Q36" s="68" t="s">
        <v>113</v>
      </c>
    </row>
    <row r="37" spans="1:17" x14ac:dyDescent="0.3">
      <c r="A37" s="68"/>
      <c r="B37" s="68"/>
      <c r="C37" s="70" t="s">
        <v>1</v>
      </c>
      <c r="D37" s="140" t="s">
        <v>9</v>
      </c>
      <c r="E37" s="68" t="s">
        <v>195</v>
      </c>
      <c r="F37" s="68" t="s">
        <v>189</v>
      </c>
      <c r="G37" s="68"/>
      <c r="H37" s="68"/>
      <c r="I37" s="68"/>
      <c r="L37" s="68"/>
      <c r="M37" s="68"/>
      <c r="N37" s="70" t="s">
        <v>1</v>
      </c>
      <c r="O37" s="140" t="s">
        <v>9</v>
      </c>
      <c r="P37" s="68" t="s">
        <v>195</v>
      </c>
      <c r="Q37" s="68" t="s">
        <v>189</v>
      </c>
    </row>
    <row r="38" spans="1:17" x14ac:dyDescent="0.3">
      <c r="A38" s="68"/>
      <c r="B38" s="68"/>
      <c r="C38" s="70" t="s">
        <v>2</v>
      </c>
      <c r="D38" s="140" t="s">
        <v>254</v>
      </c>
      <c r="E38" s="68" t="s">
        <v>123</v>
      </c>
      <c r="F38" s="68" t="s">
        <v>118</v>
      </c>
      <c r="G38" s="68"/>
      <c r="H38" s="68"/>
      <c r="I38" s="68"/>
      <c r="L38" s="68"/>
      <c r="M38" s="68"/>
      <c r="N38" s="70" t="s">
        <v>2</v>
      </c>
      <c r="O38" s="140" t="s">
        <v>254</v>
      </c>
      <c r="P38" s="68" t="s">
        <v>123</v>
      </c>
      <c r="Q38" s="68" t="s">
        <v>118</v>
      </c>
    </row>
    <row r="39" spans="1:17" x14ac:dyDescent="0.3">
      <c r="A39" s="68"/>
      <c r="B39" s="68"/>
      <c r="C39" s="70" t="s">
        <v>3</v>
      </c>
      <c r="D39" s="64"/>
      <c r="E39" s="64"/>
      <c r="F39" s="64"/>
      <c r="G39" s="68"/>
      <c r="H39" s="68"/>
      <c r="I39" s="68"/>
      <c r="L39" s="68"/>
      <c r="M39" s="68"/>
      <c r="N39" s="70" t="s">
        <v>3</v>
      </c>
      <c r="O39" s="64"/>
      <c r="P39" s="64"/>
      <c r="Q39" s="64"/>
    </row>
    <row r="43" spans="1:17" x14ac:dyDescent="0.3">
      <c r="A43" t="s">
        <v>301</v>
      </c>
    </row>
    <row r="44" spans="1:17" ht="21" x14ac:dyDescent="0.4">
      <c r="A44" s="48" t="s">
        <v>298</v>
      </c>
      <c r="C44" s="13"/>
      <c r="D44" s="39"/>
      <c r="G44" s="147" t="s">
        <v>140</v>
      </c>
      <c r="H44" s="147"/>
    </row>
    <row r="45" spans="1:17" x14ac:dyDescent="0.3">
      <c r="A45" s="64"/>
      <c r="B45" s="64"/>
      <c r="C45" s="84"/>
      <c r="D45" s="67" t="s">
        <v>176</v>
      </c>
      <c r="E45" s="113" t="s">
        <v>129</v>
      </c>
      <c r="F45" s="113" t="s">
        <v>130</v>
      </c>
      <c r="G45" s="67" t="s">
        <v>141</v>
      </c>
      <c r="H45" s="67" t="s">
        <v>142</v>
      </c>
      <c r="I45" s="64" t="s">
        <v>143</v>
      </c>
    </row>
    <row r="46" spans="1:17" x14ac:dyDescent="0.3">
      <c r="A46" s="64"/>
      <c r="B46" s="71">
        <v>0.25</v>
      </c>
      <c r="C46" s="84" t="s">
        <v>0</v>
      </c>
      <c r="D46" s="67" t="s">
        <v>9</v>
      </c>
      <c r="E46" s="64" t="s">
        <v>195</v>
      </c>
      <c r="F46" s="64" t="s">
        <v>113</v>
      </c>
      <c r="G46" s="64"/>
      <c r="H46" s="64"/>
      <c r="I46" s="64"/>
    </row>
    <row r="47" spans="1:17" x14ac:dyDescent="0.3">
      <c r="A47" s="64"/>
      <c r="B47" s="64"/>
      <c r="C47" s="84" t="s">
        <v>1</v>
      </c>
      <c r="D47" s="67" t="s">
        <v>9</v>
      </c>
      <c r="E47" s="64" t="s">
        <v>115</v>
      </c>
      <c r="F47" s="64" t="s">
        <v>127</v>
      </c>
      <c r="G47" s="64"/>
      <c r="H47" s="64"/>
      <c r="I47" s="64"/>
    </row>
    <row r="48" spans="1:17" x14ac:dyDescent="0.3">
      <c r="A48" s="64"/>
      <c r="B48" s="71"/>
      <c r="C48" s="84" t="s">
        <v>2</v>
      </c>
      <c r="D48" s="67" t="s">
        <v>9</v>
      </c>
      <c r="E48" s="64" t="s">
        <v>119</v>
      </c>
      <c r="F48" s="64" t="s">
        <v>189</v>
      </c>
      <c r="G48" s="64"/>
      <c r="H48" s="64"/>
      <c r="I48" s="64"/>
    </row>
    <row r="49" spans="1:9" x14ac:dyDescent="0.3">
      <c r="A49" s="64"/>
      <c r="B49" s="64"/>
      <c r="C49" s="84" t="s">
        <v>3</v>
      </c>
      <c r="D49" s="67" t="s">
        <v>9</v>
      </c>
      <c r="E49" s="64" t="s">
        <v>117</v>
      </c>
      <c r="F49" s="64" t="s">
        <v>121</v>
      </c>
      <c r="G49" s="64"/>
      <c r="H49" s="64"/>
      <c r="I49" s="64"/>
    </row>
    <row r="50" spans="1:9" x14ac:dyDescent="0.3">
      <c r="A50" s="127"/>
      <c r="B50" s="158">
        <v>0.27083333333333331</v>
      </c>
      <c r="C50" s="128" t="s">
        <v>0</v>
      </c>
      <c r="D50" s="142"/>
      <c r="E50" s="127" t="s">
        <v>263</v>
      </c>
      <c r="F50" s="127" t="s">
        <v>264</v>
      </c>
      <c r="G50" s="127"/>
      <c r="H50" s="127"/>
      <c r="I50" s="127"/>
    </row>
    <row r="51" spans="1:9" x14ac:dyDescent="0.3">
      <c r="A51" s="127"/>
      <c r="B51" s="127"/>
      <c r="C51" s="128" t="s">
        <v>1</v>
      </c>
      <c r="D51" s="127"/>
      <c r="E51" s="127" t="s">
        <v>265</v>
      </c>
      <c r="F51" s="127" t="s">
        <v>266</v>
      </c>
      <c r="G51" s="127"/>
      <c r="H51" s="127"/>
      <c r="I51" s="127"/>
    </row>
    <row r="52" spans="1:9" x14ac:dyDescent="0.3">
      <c r="A52" s="68"/>
      <c r="B52" s="69"/>
      <c r="C52" s="70" t="s">
        <v>2</v>
      </c>
      <c r="D52" s="140" t="s">
        <v>254</v>
      </c>
      <c r="E52" s="68" t="s">
        <v>111</v>
      </c>
      <c r="F52" s="68" t="s">
        <v>181</v>
      </c>
      <c r="G52" s="68"/>
      <c r="H52" s="68"/>
      <c r="I52" s="68"/>
    </row>
    <row r="53" spans="1:9" x14ac:dyDescent="0.3">
      <c r="A53" s="68"/>
      <c r="B53" s="68"/>
      <c r="C53" s="70" t="s">
        <v>3</v>
      </c>
      <c r="D53" s="140" t="s">
        <v>254</v>
      </c>
      <c r="E53" s="68" t="s">
        <v>106</v>
      </c>
      <c r="F53" s="68" t="s">
        <v>123</v>
      </c>
      <c r="G53" s="68"/>
      <c r="H53" s="68"/>
      <c r="I53" s="68"/>
    </row>
    <row r="54" spans="1:9" x14ac:dyDescent="0.3">
      <c r="A54" s="64"/>
      <c r="B54" s="71">
        <v>0.29166666666666669</v>
      </c>
      <c r="C54" s="84" t="s">
        <v>0</v>
      </c>
      <c r="D54" s="67" t="s">
        <v>254</v>
      </c>
      <c r="E54" s="64" t="s">
        <v>118</v>
      </c>
      <c r="F54" s="64" t="s">
        <v>292</v>
      </c>
      <c r="G54" s="64"/>
      <c r="H54" s="64"/>
      <c r="I54" s="64"/>
    </row>
    <row r="55" spans="1:9" x14ac:dyDescent="0.3">
      <c r="A55" s="64"/>
      <c r="B55" s="64"/>
      <c r="C55" s="84" t="s">
        <v>1</v>
      </c>
      <c r="D55" s="67" t="s">
        <v>254</v>
      </c>
      <c r="E55" s="64" t="s">
        <v>116</v>
      </c>
      <c r="F55" s="64" t="s">
        <v>293</v>
      </c>
      <c r="G55" s="64"/>
      <c r="H55" s="64"/>
      <c r="I55" s="64"/>
    </row>
    <row r="56" spans="1:9" x14ac:dyDescent="0.3">
      <c r="A56" s="64"/>
      <c r="B56" s="71"/>
      <c r="C56" s="84" t="s">
        <v>2</v>
      </c>
      <c r="D56" s="67" t="s">
        <v>9</v>
      </c>
      <c r="E56" s="64" t="s">
        <v>189</v>
      </c>
      <c r="F56" s="64" t="s">
        <v>115</v>
      </c>
      <c r="G56" s="64"/>
      <c r="H56" s="64"/>
      <c r="I56" s="64"/>
    </row>
    <row r="57" spans="1:9" x14ac:dyDescent="0.3">
      <c r="A57" s="64"/>
      <c r="B57" s="71"/>
      <c r="C57" s="84" t="s">
        <v>3</v>
      </c>
      <c r="D57" s="67" t="s">
        <v>9</v>
      </c>
      <c r="E57" s="64" t="s">
        <v>113</v>
      </c>
      <c r="F57" s="64" t="s">
        <v>117</v>
      </c>
      <c r="G57" s="64"/>
      <c r="H57" s="64"/>
      <c r="I57" s="64"/>
    </row>
    <row r="58" spans="1:9" x14ac:dyDescent="0.3">
      <c r="A58" s="127"/>
      <c r="B58" s="158">
        <v>0.3125</v>
      </c>
      <c r="C58" s="128" t="s">
        <v>0</v>
      </c>
      <c r="D58" s="127"/>
      <c r="E58" s="127" t="s">
        <v>263</v>
      </c>
      <c r="F58" s="127" t="s">
        <v>265</v>
      </c>
      <c r="G58" s="127"/>
      <c r="H58" s="127"/>
      <c r="I58" s="127"/>
    </row>
    <row r="59" spans="1:9" x14ac:dyDescent="0.3">
      <c r="A59" s="127"/>
      <c r="B59" s="127"/>
      <c r="C59" s="128" t="s">
        <v>1</v>
      </c>
      <c r="D59" s="127"/>
      <c r="E59" s="127" t="s">
        <v>264</v>
      </c>
      <c r="F59" s="127" t="s">
        <v>266</v>
      </c>
      <c r="G59" s="127"/>
      <c r="H59" s="127"/>
      <c r="I59" s="127"/>
    </row>
    <row r="60" spans="1:9" x14ac:dyDescent="0.3">
      <c r="A60" s="68"/>
      <c r="B60" s="69"/>
      <c r="C60" s="70" t="s">
        <v>2</v>
      </c>
      <c r="D60" s="140" t="s">
        <v>254</v>
      </c>
      <c r="E60" s="68" t="s">
        <v>111</v>
      </c>
      <c r="F60" s="68" t="s">
        <v>123</v>
      </c>
      <c r="G60" s="68"/>
      <c r="H60" s="68"/>
      <c r="I60" s="68"/>
    </row>
    <row r="61" spans="1:9" x14ac:dyDescent="0.3">
      <c r="A61" s="68"/>
      <c r="B61" s="68"/>
      <c r="C61" s="70" t="s">
        <v>3</v>
      </c>
      <c r="D61" s="140" t="s">
        <v>254</v>
      </c>
      <c r="E61" s="68" t="s">
        <v>106</v>
      </c>
      <c r="F61" s="68" t="s">
        <v>181</v>
      </c>
      <c r="G61" s="68"/>
      <c r="H61" s="68"/>
      <c r="I61" s="68"/>
    </row>
    <row r="62" spans="1:9" x14ac:dyDescent="0.3">
      <c r="A62" s="64"/>
      <c r="B62" s="71">
        <v>0.33333333333333331</v>
      </c>
      <c r="C62" s="84" t="s">
        <v>0</v>
      </c>
      <c r="D62" s="67" t="s">
        <v>254</v>
      </c>
      <c r="E62" s="64" t="s">
        <v>118</v>
      </c>
      <c r="F62" s="64" t="s">
        <v>293</v>
      </c>
      <c r="G62" s="64"/>
      <c r="H62" s="64"/>
      <c r="I62" s="64"/>
    </row>
    <row r="63" spans="1:9" x14ac:dyDescent="0.3">
      <c r="A63" s="64"/>
      <c r="B63" s="64"/>
      <c r="C63" s="84" t="s">
        <v>1</v>
      </c>
      <c r="D63" s="67" t="s">
        <v>254</v>
      </c>
      <c r="E63" s="64" t="s">
        <v>116</v>
      </c>
      <c r="F63" s="64" t="s">
        <v>292</v>
      </c>
      <c r="G63" s="64"/>
      <c r="H63" s="64"/>
      <c r="I63" s="64"/>
    </row>
    <row r="64" spans="1:9" x14ac:dyDescent="0.3">
      <c r="A64" s="64"/>
      <c r="B64" s="71"/>
      <c r="C64" s="84" t="s">
        <v>2</v>
      </c>
      <c r="D64" s="67" t="s">
        <v>9</v>
      </c>
      <c r="E64" s="64" t="s">
        <v>121</v>
      </c>
      <c r="F64" s="64" t="s">
        <v>195</v>
      </c>
      <c r="G64" s="64"/>
      <c r="H64" s="64"/>
      <c r="I64" s="64"/>
    </row>
    <row r="65" spans="1:9" x14ac:dyDescent="0.3">
      <c r="A65" s="64"/>
      <c r="B65" s="64"/>
      <c r="C65" s="84" t="s">
        <v>3</v>
      </c>
      <c r="D65" s="67" t="s">
        <v>9</v>
      </c>
      <c r="E65" s="64" t="s">
        <v>127</v>
      </c>
      <c r="F65" s="64" t="s">
        <v>119</v>
      </c>
      <c r="G65" s="64"/>
      <c r="H65" s="64"/>
      <c r="I65" s="64"/>
    </row>
    <row r="66" spans="1:9" x14ac:dyDescent="0.3">
      <c r="A66" s="127"/>
      <c r="B66" s="158">
        <v>0.35416666666666669</v>
      </c>
      <c r="C66" s="128" t="s">
        <v>0</v>
      </c>
      <c r="D66" s="127"/>
      <c r="E66" s="127" t="s">
        <v>263</v>
      </c>
      <c r="F66" s="127" t="s">
        <v>266</v>
      </c>
      <c r="G66" s="127"/>
      <c r="H66" s="127"/>
      <c r="I66" s="127"/>
    </row>
    <row r="67" spans="1:9" x14ac:dyDescent="0.3">
      <c r="A67" s="127"/>
      <c r="B67" s="127"/>
      <c r="C67" s="128" t="s">
        <v>1</v>
      </c>
      <c r="D67" s="127"/>
      <c r="E67" s="127" t="s">
        <v>264</v>
      </c>
      <c r="F67" s="127" t="s">
        <v>265</v>
      </c>
      <c r="G67" s="127"/>
      <c r="H67" s="127"/>
      <c r="I67" s="127"/>
    </row>
    <row r="68" spans="1:9" x14ac:dyDescent="0.3">
      <c r="A68" s="68"/>
      <c r="B68" s="69"/>
      <c r="C68" s="70" t="s">
        <v>2</v>
      </c>
      <c r="D68" s="140" t="s">
        <v>254</v>
      </c>
      <c r="E68" s="68" t="s">
        <v>293</v>
      </c>
      <c r="F68" s="68" t="s">
        <v>106</v>
      </c>
      <c r="G68" s="68"/>
      <c r="H68" s="68"/>
      <c r="I68" s="68"/>
    </row>
    <row r="69" spans="1:9" x14ac:dyDescent="0.3">
      <c r="A69" s="68"/>
      <c r="B69" s="68"/>
      <c r="C69" s="70" t="s">
        <v>3</v>
      </c>
      <c r="D69" s="140" t="s">
        <v>254</v>
      </c>
      <c r="E69" s="68" t="s">
        <v>292</v>
      </c>
      <c r="F69" s="68" t="s">
        <v>111</v>
      </c>
      <c r="G69" s="68"/>
      <c r="H69" s="68"/>
      <c r="I69" s="68"/>
    </row>
    <row r="70" spans="1:9" x14ac:dyDescent="0.3">
      <c r="A70" s="64"/>
      <c r="B70" s="71">
        <v>0.375</v>
      </c>
      <c r="C70" s="84" t="s">
        <v>0</v>
      </c>
      <c r="D70" s="67" t="s">
        <v>9</v>
      </c>
      <c r="E70" s="64" t="s">
        <v>113</v>
      </c>
      <c r="F70" s="64" t="s">
        <v>115</v>
      </c>
      <c r="G70" s="64"/>
      <c r="H70" s="64"/>
      <c r="I70" s="64"/>
    </row>
    <row r="71" spans="1:9" x14ac:dyDescent="0.3">
      <c r="A71" s="64"/>
      <c r="B71" s="64"/>
      <c r="C71" s="84" t="s">
        <v>1</v>
      </c>
      <c r="D71" s="67" t="s">
        <v>9</v>
      </c>
      <c r="E71" s="64" t="s">
        <v>189</v>
      </c>
      <c r="F71" s="64" t="s">
        <v>117</v>
      </c>
      <c r="G71" s="64"/>
      <c r="H71" s="64"/>
      <c r="I71" s="64"/>
    </row>
    <row r="72" spans="1:9" x14ac:dyDescent="0.3">
      <c r="A72" s="64"/>
      <c r="B72" s="64"/>
      <c r="C72" s="84" t="s">
        <v>2</v>
      </c>
      <c r="D72" s="67" t="s">
        <v>9</v>
      </c>
      <c r="E72" s="64" t="s">
        <v>127</v>
      </c>
      <c r="F72" s="64" t="s">
        <v>195</v>
      </c>
      <c r="G72" s="64"/>
      <c r="H72" s="64"/>
      <c r="I72" s="64"/>
    </row>
    <row r="73" spans="1:9" x14ac:dyDescent="0.3">
      <c r="A73" s="64"/>
      <c r="B73" s="64"/>
      <c r="C73" s="84" t="s">
        <v>3</v>
      </c>
      <c r="D73" s="67" t="s">
        <v>9</v>
      </c>
      <c r="E73" s="64" t="s">
        <v>121</v>
      </c>
      <c r="F73" s="64" t="s">
        <v>119</v>
      </c>
      <c r="G73" s="64"/>
      <c r="H73" s="64"/>
      <c r="I73" s="64"/>
    </row>
    <row r="74" spans="1:9" x14ac:dyDescent="0.3">
      <c r="A74" s="68"/>
      <c r="B74" s="69">
        <v>0.39583333333333331</v>
      </c>
      <c r="C74" s="70" t="s">
        <v>0</v>
      </c>
      <c r="D74" s="140" t="s">
        <v>254</v>
      </c>
      <c r="E74" s="68" t="s">
        <v>123</v>
      </c>
      <c r="F74" s="68" t="s">
        <v>116</v>
      </c>
      <c r="G74" s="68"/>
      <c r="H74" s="68"/>
      <c r="I74" s="68"/>
    </row>
    <row r="75" spans="1:9" x14ac:dyDescent="0.3">
      <c r="A75" s="68"/>
      <c r="B75" s="68"/>
      <c r="C75" s="70" t="s">
        <v>1</v>
      </c>
      <c r="D75" s="140" t="s">
        <v>254</v>
      </c>
      <c r="E75" s="68" t="s">
        <v>181</v>
      </c>
      <c r="F75" s="68" t="s">
        <v>118</v>
      </c>
      <c r="G75" s="68"/>
      <c r="H75" s="68"/>
      <c r="I75" s="68"/>
    </row>
    <row r="76" spans="1:9" x14ac:dyDescent="0.3">
      <c r="A76" s="68"/>
      <c r="B76" s="68"/>
      <c r="C76" s="70" t="s">
        <v>2</v>
      </c>
      <c r="D76" s="140" t="s">
        <v>254</v>
      </c>
      <c r="E76" s="68" t="s">
        <v>293</v>
      </c>
      <c r="F76" s="68" t="s">
        <v>111</v>
      </c>
      <c r="G76" s="68"/>
      <c r="H76" s="68"/>
      <c r="I76" s="68"/>
    </row>
    <row r="77" spans="1:9" x14ac:dyDescent="0.3">
      <c r="A77" s="68"/>
      <c r="B77" s="68"/>
      <c r="C77" s="70" t="s">
        <v>3</v>
      </c>
      <c r="D77" s="140" t="s">
        <v>254</v>
      </c>
      <c r="E77" s="68" t="s">
        <v>292</v>
      </c>
      <c r="F77" s="68" t="s">
        <v>106</v>
      </c>
      <c r="G77" s="68"/>
      <c r="H77" s="68"/>
      <c r="I77" s="68"/>
    </row>
    <row r="78" spans="1:9" x14ac:dyDescent="0.3">
      <c r="A78" s="64"/>
      <c r="B78" s="71">
        <v>0.41666666666666669</v>
      </c>
      <c r="C78" s="84" t="s">
        <v>0</v>
      </c>
      <c r="D78" s="67" t="s">
        <v>9</v>
      </c>
      <c r="E78" s="64" t="s">
        <v>117</v>
      </c>
      <c r="F78" s="64" t="s">
        <v>127</v>
      </c>
      <c r="G78" s="64"/>
      <c r="H78" s="64"/>
      <c r="I78" s="64"/>
    </row>
    <row r="79" spans="1:9" x14ac:dyDescent="0.3">
      <c r="A79" s="64"/>
      <c r="B79" s="64"/>
      <c r="C79" s="84" t="s">
        <v>1</v>
      </c>
      <c r="D79" s="67" t="s">
        <v>9</v>
      </c>
      <c r="E79" s="64" t="s">
        <v>115</v>
      </c>
      <c r="F79" s="64" t="s">
        <v>121</v>
      </c>
      <c r="G79" s="64"/>
      <c r="H79" s="64"/>
      <c r="I79" s="64"/>
    </row>
    <row r="80" spans="1:9" x14ac:dyDescent="0.3">
      <c r="A80" s="64"/>
      <c r="B80" s="64"/>
      <c r="C80" s="84" t="s">
        <v>2</v>
      </c>
      <c r="D80" s="67" t="s">
        <v>9</v>
      </c>
      <c r="E80" s="64" t="s">
        <v>119</v>
      </c>
      <c r="F80" s="64" t="s">
        <v>113</v>
      </c>
      <c r="G80" s="64"/>
      <c r="H80" s="64"/>
      <c r="I80" s="64"/>
    </row>
    <row r="81" spans="1:9" x14ac:dyDescent="0.3">
      <c r="A81" s="64"/>
      <c r="B81" s="64"/>
      <c r="C81" s="84" t="s">
        <v>3</v>
      </c>
      <c r="D81" s="67" t="s">
        <v>9</v>
      </c>
      <c r="E81" s="154" t="s">
        <v>195</v>
      </c>
      <c r="F81" s="154" t="s">
        <v>189</v>
      </c>
      <c r="G81" s="64"/>
      <c r="H81" s="64"/>
      <c r="I81" s="64"/>
    </row>
    <row r="82" spans="1:9" x14ac:dyDescent="0.3">
      <c r="A82" s="68"/>
      <c r="B82" s="69">
        <v>0.4375</v>
      </c>
      <c r="C82" s="70" t="s">
        <v>0</v>
      </c>
      <c r="D82" s="140" t="s">
        <v>254</v>
      </c>
      <c r="E82" s="68" t="s">
        <v>181</v>
      </c>
      <c r="F82" s="68" t="s">
        <v>116</v>
      </c>
      <c r="G82" s="68"/>
      <c r="H82" s="68"/>
      <c r="I82" s="68"/>
    </row>
    <row r="83" spans="1:9" x14ac:dyDescent="0.3">
      <c r="A83" s="68"/>
      <c r="B83" s="68"/>
      <c r="C83" s="70" t="s">
        <v>1</v>
      </c>
      <c r="D83" s="140" t="s">
        <v>254</v>
      </c>
      <c r="E83" s="68" t="s">
        <v>123</v>
      </c>
      <c r="F83" s="68" t="s">
        <v>118</v>
      </c>
      <c r="G83" s="68"/>
      <c r="H83" s="68"/>
      <c r="I83" s="6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N50"/>
  <sheetViews>
    <sheetView workbookViewId="0"/>
  </sheetViews>
  <sheetFormatPr defaultRowHeight="14.4" x14ac:dyDescent="0.3"/>
  <cols>
    <col min="11" max="11" width="10.33203125" customWidth="1"/>
  </cols>
  <sheetData>
    <row r="1" spans="1:14" ht="18" x14ac:dyDescent="0.35">
      <c r="A1" s="35" t="s">
        <v>22</v>
      </c>
      <c r="B1" s="35" t="s">
        <v>42</v>
      </c>
    </row>
    <row r="2" spans="1:14" x14ac:dyDescent="0.3">
      <c r="A2" s="3" t="s">
        <v>29</v>
      </c>
      <c r="B2" s="3" t="s">
        <v>30</v>
      </c>
      <c r="C2" s="3" t="s">
        <v>31</v>
      </c>
      <c r="K2" t="s">
        <v>92</v>
      </c>
      <c r="L2" t="s">
        <v>89</v>
      </c>
      <c r="M2" t="s">
        <v>90</v>
      </c>
      <c r="N2" t="s">
        <v>91</v>
      </c>
    </row>
    <row r="3" spans="1:14" x14ac:dyDescent="0.3">
      <c r="A3">
        <v>1</v>
      </c>
      <c r="B3" s="2">
        <v>0.25</v>
      </c>
      <c r="C3" s="1" t="s">
        <v>0</v>
      </c>
      <c r="D3" t="s">
        <v>9</v>
      </c>
      <c r="E3">
        <v>9</v>
      </c>
      <c r="F3">
        <v>10</v>
      </c>
      <c r="I3" s="9"/>
      <c r="J3" t="s">
        <v>7</v>
      </c>
      <c r="L3">
        <v>1</v>
      </c>
      <c r="M3">
        <v>1</v>
      </c>
    </row>
    <row r="4" spans="1:14" x14ac:dyDescent="0.3">
      <c r="A4">
        <v>2</v>
      </c>
      <c r="C4" s="1" t="s">
        <v>1</v>
      </c>
      <c r="D4" t="s">
        <v>9</v>
      </c>
      <c r="E4">
        <v>11</v>
      </c>
      <c r="F4">
        <v>12</v>
      </c>
      <c r="I4" s="9"/>
      <c r="J4" t="s">
        <v>8</v>
      </c>
      <c r="L4">
        <v>1</v>
      </c>
      <c r="M4">
        <v>1</v>
      </c>
    </row>
    <row r="5" spans="1:14" x14ac:dyDescent="0.3">
      <c r="A5">
        <v>3</v>
      </c>
      <c r="C5" s="1" t="s">
        <v>2</v>
      </c>
      <c r="D5" s="12" t="s">
        <v>10</v>
      </c>
      <c r="E5" s="12">
        <v>13</v>
      </c>
      <c r="F5" s="12">
        <v>14</v>
      </c>
      <c r="I5" s="9"/>
      <c r="J5" t="s">
        <v>9</v>
      </c>
      <c r="L5">
        <v>1</v>
      </c>
      <c r="M5">
        <v>1</v>
      </c>
    </row>
    <row r="6" spans="1:14" x14ac:dyDescent="0.3">
      <c r="A6">
        <v>4</v>
      </c>
      <c r="C6" s="1" t="s">
        <v>3</v>
      </c>
      <c r="D6" s="12" t="s">
        <v>10</v>
      </c>
      <c r="E6" s="12">
        <v>15</v>
      </c>
      <c r="F6" s="12">
        <v>16</v>
      </c>
      <c r="I6" s="9"/>
      <c r="J6" t="s">
        <v>10</v>
      </c>
      <c r="L6">
        <v>1</v>
      </c>
      <c r="M6">
        <v>1</v>
      </c>
    </row>
    <row r="7" spans="1:14" x14ac:dyDescent="0.3">
      <c r="A7">
        <v>5</v>
      </c>
      <c r="C7" s="14" t="s">
        <v>4</v>
      </c>
      <c r="D7" t="s">
        <v>11</v>
      </c>
      <c r="E7">
        <v>17</v>
      </c>
      <c r="F7">
        <v>18</v>
      </c>
      <c r="I7" s="9"/>
      <c r="J7" t="s">
        <v>11</v>
      </c>
      <c r="L7">
        <v>1</v>
      </c>
      <c r="M7">
        <v>1</v>
      </c>
    </row>
    <row r="8" spans="1:14" x14ac:dyDescent="0.3">
      <c r="A8">
        <v>6</v>
      </c>
      <c r="C8" s="14" t="s">
        <v>5</v>
      </c>
      <c r="D8" t="s">
        <v>11</v>
      </c>
      <c r="E8">
        <v>19</v>
      </c>
      <c r="F8">
        <v>20</v>
      </c>
      <c r="I8" s="9"/>
      <c r="J8" t="s">
        <v>12</v>
      </c>
      <c r="M8">
        <v>1</v>
      </c>
      <c r="N8">
        <v>1</v>
      </c>
    </row>
    <row r="9" spans="1:14" x14ac:dyDescent="0.3">
      <c r="A9">
        <v>7</v>
      </c>
      <c r="B9" s="2">
        <v>0.27083333333333331</v>
      </c>
      <c r="C9" s="1" t="s">
        <v>0</v>
      </c>
      <c r="D9" t="s">
        <v>7</v>
      </c>
      <c r="E9">
        <v>1</v>
      </c>
      <c r="F9">
        <v>2</v>
      </c>
      <c r="I9" s="9"/>
      <c r="J9" t="s">
        <v>13</v>
      </c>
      <c r="L9">
        <v>1</v>
      </c>
      <c r="M9">
        <v>1</v>
      </c>
    </row>
    <row r="10" spans="1:14" x14ac:dyDescent="0.3">
      <c r="A10">
        <v>8</v>
      </c>
      <c r="C10" s="1" t="s">
        <v>1</v>
      </c>
      <c r="D10" t="s">
        <v>7</v>
      </c>
      <c r="E10">
        <v>3</v>
      </c>
      <c r="F10">
        <v>4</v>
      </c>
      <c r="I10" s="9"/>
      <c r="J10" t="s">
        <v>14</v>
      </c>
      <c r="L10">
        <v>1</v>
      </c>
      <c r="M10">
        <v>1</v>
      </c>
    </row>
    <row r="11" spans="1:14" x14ac:dyDescent="0.3">
      <c r="A11">
        <v>9</v>
      </c>
      <c r="C11" s="1" t="s">
        <v>2</v>
      </c>
      <c r="D11" t="s">
        <v>13</v>
      </c>
      <c r="E11">
        <v>25</v>
      </c>
      <c r="F11">
        <v>26</v>
      </c>
      <c r="I11" s="9"/>
    </row>
    <row r="12" spans="1:14" x14ac:dyDescent="0.3">
      <c r="A12">
        <v>10</v>
      </c>
      <c r="C12" s="1" t="s">
        <v>3</v>
      </c>
      <c r="D12" t="s">
        <v>13</v>
      </c>
      <c r="E12">
        <v>27</v>
      </c>
      <c r="F12">
        <v>28</v>
      </c>
      <c r="I12" s="9"/>
    </row>
    <row r="13" spans="1:14" x14ac:dyDescent="0.3">
      <c r="A13">
        <v>11</v>
      </c>
      <c r="C13" s="14" t="s">
        <v>4</v>
      </c>
      <c r="D13" s="12" t="s">
        <v>12</v>
      </c>
      <c r="E13" s="12">
        <v>21</v>
      </c>
      <c r="F13" s="12">
        <v>22</v>
      </c>
      <c r="I13" s="9"/>
    </row>
    <row r="14" spans="1:14" x14ac:dyDescent="0.3">
      <c r="A14">
        <v>12</v>
      </c>
      <c r="C14" s="14" t="s">
        <v>5</v>
      </c>
      <c r="D14" s="12" t="s">
        <v>12</v>
      </c>
      <c r="E14" s="12">
        <v>21</v>
      </c>
      <c r="F14" s="12">
        <v>23</v>
      </c>
      <c r="I14" s="9"/>
    </row>
    <row r="15" spans="1:14" x14ac:dyDescent="0.3">
      <c r="A15">
        <v>13</v>
      </c>
      <c r="B15" s="2">
        <v>0.29166666666666702</v>
      </c>
      <c r="C15" s="1" t="s">
        <v>0</v>
      </c>
      <c r="D15" s="12" t="s">
        <v>8</v>
      </c>
      <c r="E15" s="12">
        <v>5</v>
      </c>
      <c r="F15" s="12">
        <v>6</v>
      </c>
      <c r="N15" s="9"/>
    </row>
    <row r="16" spans="1:14" x14ac:dyDescent="0.3">
      <c r="A16">
        <v>14</v>
      </c>
      <c r="C16" s="1" t="s">
        <v>1</v>
      </c>
      <c r="D16" s="12" t="s">
        <v>8</v>
      </c>
      <c r="E16" s="12">
        <v>7</v>
      </c>
      <c r="F16" s="12">
        <v>8</v>
      </c>
      <c r="N16" s="9"/>
    </row>
    <row r="17" spans="1:14" x14ac:dyDescent="0.3">
      <c r="A17">
        <v>15</v>
      </c>
      <c r="C17" s="1" t="s">
        <v>2</v>
      </c>
      <c r="D17" t="s">
        <v>9</v>
      </c>
      <c r="E17">
        <v>9</v>
      </c>
      <c r="F17">
        <v>11</v>
      </c>
      <c r="N17" s="9"/>
    </row>
    <row r="18" spans="1:14" x14ac:dyDescent="0.3">
      <c r="A18">
        <v>16</v>
      </c>
      <c r="C18" s="1" t="s">
        <v>3</v>
      </c>
      <c r="D18" t="s">
        <v>9</v>
      </c>
      <c r="E18">
        <v>10</v>
      </c>
      <c r="F18">
        <v>12</v>
      </c>
      <c r="N18" s="9"/>
    </row>
    <row r="19" spans="1:14" x14ac:dyDescent="0.3">
      <c r="A19">
        <v>17</v>
      </c>
      <c r="C19" s="14" t="s">
        <v>4</v>
      </c>
      <c r="D19" s="12" t="s">
        <v>10</v>
      </c>
      <c r="E19" s="12">
        <v>13</v>
      </c>
      <c r="F19" s="12">
        <v>15</v>
      </c>
      <c r="N19" s="9"/>
    </row>
    <row r="20" spans="1:14" x14ac:dyDescent="0.3">
      <c r="A20">
        <v>18</v>
      </c>
      <c r="C20" s="14" t="s">
        <v>5</v>
      </c>
      <c r="D20" s="12" t="s">
        <v>10</v>
      </c>
      <c r="E20" s="12">
        <v>14</v>
      </c>
      <c r="F20" s="12">
        <v>16</v>
      </c>
      <c r="N20" s="9"/>
    </row>
    <row r="21" spans="1:14" x14ac:dyDescent="0.3">
      <c r="A21">
        <v>19</v>
      </c>
      <c r="B21" s="2">
        <v>0.3125</v>
      </c>
      <c r="C21" s="1" t="s">
        <v>0</v>
      </c>
      <c r="D21" t="s">
        <v>7</v>
      </c>
      <c r="E21">
        <v>2</v>
      </c>
      <c r="F21">
        <v>4</v>
      </c>
      <c r="N21" s="9"/>
    </row>
    <row r="22" spans="1:14" x14ac:dyDescent="0.3">
      <c r="A22">
        <v>20</v>
      </c>
      <c r="C22" s="1" t="s">
        <v>1</v>
      </c>
      <c r="D22" t="s">
        <v>7</v>
      </c>
      <c r="E22">
        <v>1</v>
      </c>
      <c r="F22">
        <v>3</v>
      </c>
      <c r="N22" s="9"/>
    </row>
    <row r="23" spans="1:14" x14ac:dyDescent="0.3">
      <c r="A23">
        <v>21</v>
      </c>
      <c r="C23" s="1" t="s">
        <v>2</v>
      </c>
      <c r="D23" t="s">
        <v>11</v>
      </c>
      <c r="E23">
        <v>17</v>
      </c>
      <c r="F23">
        <v>19</v>
      </c>
      <c r="N23" s="9"/>
    </row>
    <row r="24" spans="1:14" x14ac:dyDescent="0.3">
      <c r="A24">
        <v>22</v>
      </c>
      <c r="C24" s="1" t="s">
        <v>3</v>
      </c>
      <c r="D24" t="s">
        <v>11</v>
      </c>
      <c r="E24">
        <v>18</v>
      </c>
      <c r="F24">
        <v>20</v>
      </c>
      <c r="N24" s="9"/>
    </row>
    <row r="25" spans="1:14" x14ac:dyDescent="0.3">
      <c r="A25">
        <v>23</v>
      </c>
      <c r="C25" s="14" t="s">
        <v>4</v>
      </c>
      <c r="D25" s="12" t="s">
        <v>14</v>
      </c>
      <c r="E25" s="12">
        <v>29</v>
      </c>
      <c r="F25" s="12">
        <v>30</v>
      </c>
      <c r="N25" s="9"/>
    </row>
    <row r="26" spans="1:14" x14ac:dyDescent="0.3">
      <c r="A26">
        <v>24</v>
      </c>
      <c r="C26" s="14" t="s">
        <v>5</v>
      </c>
      <c r="D26" s="12" t="s">
        <v>14</v>
      </c>
      <c r="E26" s="12">
        <v>31</v>
      </c>
      <c r="F26" s="12">
        <v>32</v>
      </c>
      <c r="N26" s="9"/>
    </row>
    <row r="27" spans="1:14" x14ac:dyDescent="0.3">
      <c r="A27">
        <v>25</v>
      </c>
      <c r="B27" s="2">
        <v>0.33333333333333298</v>
      </c>
      <c r="C27" s="1" t="s">
        <v>0</v>
      </c>
      <c r="D27" s="12" t="s">
        <v>8</v>
      </c>
      <c r="E27" s="12">
        <v>6</v>
      </c>
      <c r="F27" s="12">
        <v>8</v>
      </c>
      <c r="I27" s="9"/>
    </row>
    <row r="28" spans="1:14" x14ac:dyDescent="0.3">
      <c r="A28">
        <v>26</v>
      </c>
      <c r="C28" s="1" t="s">
        <v>1</v>
      </c>
      <c r="D28" s="12" t="s">
        <v>8</v>
      </c>
      <c r="E28" s="12">
        <v>5</v>
      </c>
      <c r="F28" s="12">
        <v>7</v>
      </c>
      <c r="I28" s="9"/>
    </row>
    <row r="29" spans="1:14" x14ac:dyDescent="0.3">
      <c r="A29">
        <v>27</v>
      </c>
      <c r="C29" s="1" t="s">
        <v>2</v>
      </c>
      <c r="D29" s="12" t="s">
        <v>12</v>
      </c>
      <c r="E29" s="12">
        <v>24</v>
      </c>
      <c r="F29" s="12">
        <v>21</v>
      </c>
      <c r="I29" s="9"/>
    </row>
    <row r="30" spans="1:14" x14ac:dyDescent="0.3">
      <c r="A30">
        <v>28</v>
      </c>
      <c r="C30" s="1" t="s">
        <v>3</v>
      </c>
      <c r="D30" s="12" t="s">
        <v>12</v>
      </c>
      <c r="E30" s="12">
        <v>23</v>
      </c>
      <c r="F30" s="12">
        <v>24</v>
      </c>
      <c r="I30" s="9"/>
    </row>
    <row r="31" spans="1:14" x14ac:dyDescent="0.3">
      <c r="A31">
        <v>29</v>
      </c>
      <c r="C31" s="14" t="s">
        <v>4</v>
      </c>
      <c r="D31" t="s">
        <v>13</v>
      </c>
      <c r="E31">
        <v>25</v>
      </c>
      <c r="F31">
        <v>27</v>
      </c>
    </row>
    <row r="32" spans="1:14" x14ac:dyDescent="0.3">
      <c r="A32">
        <v>30</v>
      </c>
      <c r="C32" s="14" t="s">
        <v>5</v>
      </c>
      <c r="D32" t="s">
        <v>13</v>
      </c>
      <c r="E32">
        <v>26</v>
      </c>
      <c r="F32">
        <v>28</v>
      </c>
    </row>
    <row r="33" spans="1:9" x14ac:dyDescent="0.3">
      <c r="A33">
        <v>31</v>
      </c>
      <c r="B33" s="2">
        <v>0.35416666666666702</v>
      </c>
      <c r="C33" s="1" t="s">
        <v>0</v>
      </c>
      <c r="D33" t="s">
        <v>11</v>
      </c>
      <c r="E33">
        <v>20</v>
      </c>
      <c r="F33">
        <v>17</v>
      </c>
      <c r="I33" s="9"/>
    </row>
    <row r="34" spans="1:9" x14ac:dyDescent="0.3">
      <c r="A34">
        <v>32</v>
      </c>
      <c r="C34" s="1" t="s">
        <v>1</v>
      </c>
      <c r="D34" t="s">
        <v>11</v>
      </c>
      <c r="E34">
        <v>18</v>
      </c>
      <c r="F34">
        <v>19</v>
      </c>
      <c r="I34" s="9"/>
    </row>
    <row r="35" spans="1:9" x14ac:dyDescent="0.3">
      <c r="A35">
        <v>33</v>
      </c>
      <c r="C35" s="1" t="s">
        <v>2</v>
      </c>
      <c r="D35" s="12" t="s">
        <v>10</v>
      </c>
      <c r="E35" s="12">
        <v>16</v>
      </c>
      <c r="F35" s="12">
        <v>13</v>
      </c>
      <c r="I35" s="9"/>
    </row>
    <row r="36" spans="1:9" x14ac:dyDescent="0.3">
      <c r="A36">
        <v>34</v>
      </c>
      <c r="C36" s="1" t="s">
        <v>3</v>
      </c>
      <c r="D36" s="12" t="s">
        <v>10</v>
      </c>
      <c r="E36" s="12">
        <v>14</v>
      </c>
      <c r="F36" s="12">
        <v>15</v>
      </c>
      <c r="I36" s="9"/>
    </row>
    <row r="37" spans="1:9" x14ac:dyDescent="0.3">
      <c r="A37">
        <v>35</v>
      </c>
      <c r="C37" s="14" t="s">
        <v>4</v>
      </c>
      <c r="D37" t="s">
        <v>9</v>
      </c>
      <c r="E37">
        <v>12</v>
      </c>
      <c r="F37">
        <v>9</v>
      </c>
      <c r="I37" s="9"/>
    </row>
    <row r="38" spans="1:9" x14ac:dyDescent="0.3">
      <c r="A38">
        <v>36</v>
      </c>
      <c r="C38" s="14" t="s">
        <v>5</v>
      </c>
      <c r="D38" t="s">
        <v>9</v>
      </c>
      <c r="E38">
        <v>10</v>
      </c>
      <c r="F38">
        <v>11</v>
      </c>
      <c r="I38" s="9"/>
    </row>
    <row r="39" spans="1:9" x14ac:dyDescent="0.3">
      <c r="A39">
        <v>37</v>
      </c>
      <c r="B39" s="2">
        <v>0.375</v>
      </c>
      <c r="C39" s="1" t="s">
        <v>0</v>
      </c>
      <c r="D39" t="s">
        <v>7</v>
      </c>
      <c r="E39">
        <v>4</v>
      </c>
      <c r="F39">
        <v>1</v>
      </c>
      <c r="I39" s="9"/>
    </row>
    <row r="40" spans="1:9" x14ac:dyDescent="0.3">
      <c r="A40">
        <v>38</v>
      </c>
      <c r="C40" s="1" t="s">
        <v>1</v>
      </c>
      <c r="D40" t="s">
        <v>7</v>
      </c>
      <c r="E40">
        <v>2</v>
      </c>
      <c r="F40">
        <v>3</v>
      </c>
      <c r="I40" s="9"/>
    </row>
    <row r="41" spans="1:9" x14ac:dyDescent="0.3">
      <c r="A41">
        <v>39</v>
      </c>
      <c r="C41" s="1" t="s">
        <v>2</v>
      </c>
      <c r="D41" s="12" t="s">
        <v>14</v>
      </c>
      <c r="E41" s="12">
        <v>29</v>
      </c>
      <c r="F41" s="12">
        <v>31</v>
      </c>
      <c r="I41" s="9"/>
    </row>
    <row r="42" spans="1:9" x14ac:dyDescent="0.3">
      <c r="A42">
        <v>40</v>
      </c>
      <c r="C42" s="1" t="s">
        <v>3</v>
      </c>
      <c r="D42" s="12" t="s">
        <v>14</v>
      </c>
      <c r="E42" s="12">
        <v>30</v>
      </c>
      <c r="F42" s="12">
        <v>32</v>
      </c>
      <c r="I42" s="9"/>
    </row>
    <row r="43" spans="1:9" x14ac:dyDescent="0.3">
      <c r="A43">
        <v>41</v>
      </c>
      <c r="B43" s="2">
        <v>0.39583333333333298</v>
      </c>
      <c r="C43" s="1" t="s">
        <v>0</v>
      </c>
      <c r="D43" s="12" t="s">
        <v>8</v>
      </c>
      <c r="E43" s="12">
        <v>8</v>
      </c>
      <c r="F43" s="12">
        <v>5</v>
      </c>
    </row>
    <row r="44" spans="1:9" x14ac:dyDescent="0.3">
      <c r="A44">
        <v>42</v>
      </c>
      <c r="C44" s="1" t="s">
        <v>1</v>
      </c>
      <c r="D44" s="12" t="s">
        <v>8</v>
      </c>
      <c r="E44" s="12">
        <v>6</v>
      </c>
      <c r="F44" s="12">
        <v>7</v>
      </c>
    </row>
    <row r="45" spans="1:9" x14ac:dyDescent="0.3">
      <c r="A45">
        <v>43</v>
      </c>
      <c r="C45" s="1" t="s">
        <v>2</v>
      </c>
      <c r="D45" t="s">
        <v>13</v>
      </c>
      <c r="E45">
        <v>28</v>
      </c>
      <c r="F45">
        <v>25</v>
      </c>
      <c r="I45" s="9"/>
    </row>
    <row r="46" spans="1:9" x14ac:dyDescent="0.3">
      <c r="A46">
        <v>44</v>
      </c>
      <c r="C46" s="1" t="s">
        <v>3</v>
      </c>
      <c r="D46" t="s">
        <v>13</v>
      </c>
      <c r="E46">
        <v>26</v>
      </c>
      <c r="F46">
        <v>27</v>
      </c>
      <c r="I46" s="9"/>
    </row>
    <row r="47" spans="1:9" x14ac:dyDescent="0.3">
      <c r="A47">
        <v>45</v>
      </c>
      <c r="B47" s="2">
        <v>0.41666666666666669</v>
      </c>
      <c r="C47" s="1" t="s">
        <v>0</v>
      </c>
      <c r="D47" s="12" t="s">
        <v>12</v>
      </c>
      <c r="E47" s="12">
        <v>22</v>
      </c>
      <c r="F47" s="12">
        <v>23</v>
      </c>
    </row>
    <row r="48" spans="1:9" x14ac:dyDescent="0.3">
      <c r="A48">
        <v>46</v>
      </c>
      <c r="C48" s="1" t="s">
        <v>1</v>
      </c>
      <c r="D48" s="12" t="s">
        <v>12</v>
      </c>
      <c r="E48" s="12">
        <v>22</v>
      </c>
      <c r="F48" s="12">
        <v>24</v>
      </c>
    </row>
    <row r="49" spans="1:9" x14ac:dyDescent="0.3">
      <c r="A49">
        <v>47</v>
      </c>
      <c r="C49" s="1" t="s">
        <v>2</v>
      </c>
      <c r="D49" s="12" t="s">
        <v>14</v>
      </c>
      <c r="E49" s="12">
        <v>32</v>
      </c>
      <c r="F49" s="12">
        <v>29</v>
      </c>
      <c r="I49" s="9"/>
    </row>
    <row r="50" spans="1:9" x14ac:dyDescent="0.3">
      <c r="A50">
        <v>48</v>
      </c>
      <c r="C50" s="1" t="s">
        <v>3</v>
      </c>
      <c r="D50" s="12" t="s">
        <v>14</v>
      </c>
      <c r="E50" s="12">
        <v>30</v>
      </c>
      <c r="F50" s="12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J87"/>
  <sheetViews>
    <sheetView topLeftCell="A46" workbookViewId="0">
      <selection activeCell="E67" sqref="E67"/>
    </sheetView>
  </sheetViews>
  <sheetFormatPr defaultRowHeight="14.4" x14ac:dyDescent="0.3"/>
  <cols>
    <col min="1" max="1" width="7.5546875" customWidth="1"/>
    <col min="3" max="3" width="10.6640625" customWidth="1"/>
    <col min="4" max="4" width="8.33203125" style="39" customWidth="1"/>
    <col min="5" max="5" width="24.109375" customWidth="1"/>
    <col min="6" max="6" width="24.77734375" customWidth="1"/>
    <col min="7" max="8" width="8.33203125" customWidth="1"/>
    <col min="9" max="9" width="27" customWidth="1"/>
    <col min="10" max="10" width="6.88671875" customWidth="1"/>
    <col min="11" max="11" width="3.21875" customWidth="1"/>
    <col min="12" max="12" width="8.33203125" customWidth="1"/>
    <col min="13" max="13" width="29.5546875" customWidth="1"/>
    <col min="14" max="14" width="8.5546875" customWidth="1"/>
    <col min="15" max="15" width="9" customWidth="1"/>
    <col min="16" max="16" width="3.21875" customWidth="1"/>
    <col min="17" max="18" width="2.21875" customWidth="1"/>
    <col min="19" max="19" width="17.6640625" customWidth="1"/>
    <col min="20" max="20" width="10.88671875" customWidth="1"/>
    <col min="21" max="21" width="11.77734375" customWidth="1"/>
    <col min="22" max="22" width="8.88671875" customWidth="1"/>
    <col min="23" max="23" width="3" customWidth="1"/>
    <col min="24" max="25" width="0" hidden="1" customWidth="1"/>
  </cols>
  <sheetData>
    <row r="1" spans="1:36" ht="21" x14ac:dyDescent="0.4">
      <c r="A1" s="48" t="s">
        <v>526</v>
      </c>
      <c r="G1" s="248" t="s">
        <v>140</v>
      </c>
      <c r="H1" s="248"/>
      <c r="K1" s="12"/>
      <c r="M1" s="3" t="s">
        <v>151</v>
      </c>
      <c r="N1" s="1"/>
      <c r="P1" s="65"/>
      <c r="AJ1" s="3" t="s">
        <v>521</v>
      </c>
    </row>
    <row r="2" spans="1:36" x14ac:dyDescent="0.3">
      <c r="C2" s="13"/>
      <c r="D2" s="67" t="s">
        <v>176</v>
      </c>
      <c r="E2" s="34" t="s">
        <v>129</v>
      </c>
      <c r="F2" s="34" t="s">
        <v>130</v>
      </c>
      <c r="G2" s="59" t="s">
        <v>141</v>
      </c>
      <c r="H2" s="59" t="s">
        <v>142</v>
      </c>
      <c r="I2" s="57" t="s">
        <v>143</v>
      </c>
      <c r="J2" s="58" t="s">
        <v>144</v>
      </c>
      <c r="K2" s="12"/>
      <c r="L2" s="66" t="s">
        <v>176</v>
      </c>
      <c r="M2" s="66" t="s">
        <v>148</v>
      </c>
      <c r="N2" s="66" t="s">
        <v>146</v>
      </c>
      <c r="O2" s="66" t="s">
        <v>147</v>
      </c>
      <c r="P2" s="12"/>
      <c r="S2" s="3" t="s">
        <v>255</v>
      </c>
      <c r="T2" s="3" t="s">
        <v>396</v>
      </c>
      <c r="U2" s="3" t="s">
        <v>379</v>
      </c>
      <c r="V2" s="3" t="s">
        <v>397</v>
      </c>
      <c r="AA2" s="10"/>
      <c r="AB2" t="s">
        <v>503</v>
      </c>
      <c r="AC2" t="s">
        <v>504</v>
      </c>
      <c r="AD2" t="s">
        <v>505</v>
      </c>
      <c r="AE2" t="s">
        <v>519</v>
      </c>
      <c r="AF2" s="195" t="s">
        <v>507</v>
      </c>
      <c r="AG2" t="s">
        <v>506</v>
      </c>
      <c r="AH2" t="s">
        <v>520</v>
      </c>
      <c r="AJ2" t="s">
        <v>522</v>
      </c>
    </row>
    <row r="3" spans="1:36" x14ac:dyDescent="0.3">
      <c r="A3" s="68">
        <v>1</v>
      </c>
      <c r="B3" s="69">
        <v>0.25</v>
      </c>
      <c r="C3" s="70" t="s">
        <v>0</v>
      </c>
      <c r="D3" s="140" t="s">
        <v>7</v>
      </c>
      <c r="E3" s="68" t="s">
        <v>104</v>
      </c>
      <c r="F3" s="68" t="s">
        <v>391</v>
      </c>
      <c r="G3" s="68"/>
      <c r="H3" s="68"/>
      <c r="I3" s="68"/>
      <c r="J3" s="64">
        <f>G3-H3</f>
        <v>0</v>
      </c>
      <c r="K3" s="12"/>
      <c r="L3" s="90" t="s">
        <v>7</v>
      </c>
      <c r="M3" s="108" t="s">
        <v>122</v>
      </c>
      <c r="N3" s="67">
        <f>COUNTIF('Night ONE'!I$3:I$56,M3)+COUNTIF(I$3:I$87,M3)</f>
        <v>0</v>
      </c>
      <c r="O3" s="64">
        <f>7-N3</f>
        <v>7</v>
      </c>
      <c r="P3" s="12"/>
      <c r="S3" t="s">
        <v>122</v>
      </c>
      <c r="T3">
        <f>COUNTIF(E$3:F$20,$S3)</f>
        <v>4</v>
      </c>
      <c r="U3">
        <f t="shared" ref="U3:U11" si="0">COUNTIF(E$3:E$20,$S3)</f>
        <v>2</v>
      </c>
      <c r="V3">
        <f t="shared" ref="V3:V11" si="1">COUNTIFS(F$3:F$20,$S3,C$3:C$20,"court 1")+COUNTIFS(E$3:E$20,$S3,C$3:C$20,"court 1")</f>
        <v>2</v>
      </c>
      <c r="X3" t="s">
        <v>104</v>
      </c>
      <c r="Y3" t="s">
        <v>391</v>
      </c>
      <c r="AA3" t="s">
        <v>122</v>
      </c>
      <c r="AB3" s="2">
        <v>0.25</v>
      </c>
      <c r="AC3" s="2">
        <v>0.29166666666666669</v>
      </c>
      <c r="AD3" s="2">
        <v>0.35416666666666669</v>
      </c>
      <c r="AE3" s="2">
        <v>0.39583333333333331</v>
      </c>
      <c r="AF3" s="202">
        <f>AC3-AB3-TIME(0,30,0)</f>
        <v>2.0833333333333353E-2</v>
      </c>
      <c r="AG3" s="2">
        <f>AD3-AC3-TIME(0,30,0)</f>
        <v>4.1666666666666671E-2</v>
      </c>
      <c r="AH3" s="2">
        <f>AE3-AD3-TIME(0,30,0)</f>
        <v>2.0833333333333297E-2</v>
      </c>
      <c r="AJ3" t="s">
        <v>523</v>
      </c>
    </row>
    <row r="4" spans="1:36" x14ac:dyDescent="0.3">
      <c r="A4" s="68">
        <v>2</v>
      </c>
      <c r="B4" s="69">
        <v>0.25</v>
      </c>
      <c r="C4" s="70" t="s">
        <v>1</v>
      </c>
      <c r="D4" s="140" t="s">
        <v>7</v>
      </c>
      <c r="E4" s="68" t="s">
        <v>122</v>
      </c>
      <c r="F4" s="68" t="s">
        <v>197</v>
      </c>
      <c r="G4" s="68"/>
      <c r="H4" s="68"/>
      <c r="I4" s="68"/>
      <c r="J4" s="64">
        <f t="shared" ref="J4:J18" si="2">G4-H4</f>
        <v>0</v>
      </c>
      <c r="K4" s="12"/>
      <c r="L4" s="90" t="s">
        <v>7</v>
      </c>
      <c r="M4" s="108" t="s">
        <v>197</v>
      </c>
      <c r="N4" s="67">
        <f>COUNTIF('Night ONE'!I$3:I$56,M4)+COUNTIF(I$3:I$87,M4)</f>
        <v>0</v>
      </c>
      <c r="O4" s="64">
        <f t="shared" ref="O4:O38" si="3">7-N4</f>
        <v>7</v>
      </c>
      <c r="P4" s="12"/>
      <c r="S4" t="s">
        <v>197</v>
      </c>
      <c r="T4">
        <f t="shared" ref="T4:T11" si="4">COUNTIF(E$3:F$20,$S4)</f>
        <v>4</v>
      </c>
      <c r="U4">
        <f t="shared" si="0"/>
        <v>2</v>
      </c>
      <c r="V4">
        <f t="shared" si="1"/>
        <v>2</v>
      </c>
      <c r="X4" t="s">
        <v>122</v>
      </c>
      <c r="Y4" t="s">
        <v>197</v>
      </c>
      <c r="AA4" t="s">
        <v>197</v>
      </c>
      <c r="AB4" s="2">
        <v>0.25</v>
      </c>
      <c r="AC4" s="2">
        <v>0.29166666666666669</v>
      </c>
      <c r="AD4" s="2">
        <v>0.33333333333333331</v>
      </c>
      <c r="AE4" s="2">
        <v>0.39583333333333331</v>
      </c>
      <c r="AF4" s="202">
        <f t="shared" ref="AF4:AH11" si="5">AC4-AB4-TIME(0,30,0)</f>
        <v>2.0833333333333353E-2</v>
      </c>
      <c r="AG4" s="2">
        <f t="shared" si="5"/>
        <v>2.0833333333333297E-2</v>
      </c>
      <c r="AH4" s="2">
        <f t="shared" si="5"/>
        <v>4.1666666666666671E-2</v>
      </c>
      <c r="AJ4" t="s">
        <v>524</v>
      </c>
    </row>
    <row r="5" spans="1:36" x14ac:dyDescent="0.3">
      <c r="A5" s="64">
        <v>3</v>
      </c>
      <c r="B5" s="71">
        <v>0.27083333333333331</v>
      </c>
      <c r="C5" s="72" t="s">
        <v>0</v>
      </c>
      <c r="D5" s="141" t="s">
        <v>7</v>
      </c>
      <c r="E5" s="64" t="s">
        <v>385</v>
      </c>
      <c r="F5" s="64" t="s">
        <v>112</v>
      </c>
      <c r="G5" s="64"/>
      <c r="H5" s="64"/>
      <c r="I5" s="64"/>
      <c r="J5" s="64">
        <f t="shared" si="2"/>
        <v>0</v>
      </c>
      <c r="K5" s="12"/>
      <c r="L5" s="90" t="s">
        <v>7</v>
      </c>
      <c r="M5" s="108" t="s">
        <v>391</v>
      </c>
      <c r="N5" s="67">
        <f>COUNTIF('Night ONE'!I$3:I$56,M5)+COUNTIF(I$3:I$87,M5)</f>
        <v>0</v>
      </c>
      <c r="O5" s="64">
        <f t="shared" si="3"/>
        <v>7</v>
      </c>
      <c r="P5" s="12"/>
      <c r="S5" t="s">
        <v>391</v>
      </c>
      <c r="T5">
        <f t="shared" si="4"/>
        <v>4</v>
      </c>
      <c r="U5">
        <f t="shared" si="0"/>
        <v>2</v>
      </c>
      <c r="V5">
        <f t="shared" si="1"/>
        <v>2</v>
      </c>
      <c r="X5" t="s">
        <v>385</v>
      </c>
      <c r="Y5" t="s">
        <v>112</v>
      </c>
      <c r="AA5" t="s">
        <v>391</v>
      </c>
      <c r="AB5" s="2">
        <v>0.25</v>
      </c>
      <c r="AC5" s="2">
        <v>0.3125</v>
      </c>
      <c r="AD5" s="2">
        <v>0.35416666666666669</v>
      </c>
      <c r="AE5" s="2">
        <v>0.39583333333333331</v>
      </c>
      <c r="AF5" s="202">
        <f t="shared" si="5"/>
        <v>4.1666666666666671E-2</v>
      </c>
      <c r="AG5" s="2">
        <f t="shared" si="5"/>
        <v>2.0833333333333353E-2</v>
      </c>
      <c r="AH5" s="2">
        <f t="shared" si="5"/>
        <v>2.0833333333333297E-2</v>
      </c>
      <c r="AJ5" t="s">
        <v>525</v>
      </c>
    </row>
    <row r="6" spans="1:36" x14ac:dyDescent="0.3">
      <c r="A6" s="64">
        <v>4</v>
      </c>
      <c r="B6" s="71">
        <v>0.27083333333333331</v>
      </c>
      <c r="C6" s="72" t="s">
        <v>1</v>
      </c>
      <c r="D6" s="141" t="s">
        <v>7</v>
      </c>
      <c r="E6" s="64" t="s">
        <v>127</v>
      </c>
      <c r="F6" s="64" t="s">
        <v>609</v>
      </c>
      <c r="G6" s="64"/>
      <c r="H6" s="64"/>
      <c r="I6" s="64"/>
      <c r="J6" s="64">
        <f t="shared" si="2"/>
        <v>0</v>
      </c>
      <c r="K6" s="12"/>
      <c r="L6" s="90" t="s">
        <v>7</v>
      </c>
      <c r="M6" s="108" t="s">
        <v>104</v>
      </c>
      <c r="N6" s="67">
        <f>COUNTIF('Night ONE'!I$3:I$56,M6)+COUNTIF(I$3:I$87,M6)</f>
        <v>0</v>
      </c>
      <c r="O6" s="64">
        <f t="shared" si="3"/>
        <v>7</v>
      </c>
      <c r="P6" s="12"/>
      <c r="S6" t="s">
        <v>104</v>
      </c>
      <c r="T6">
        <f t="shared" si="4"/>
        <v>4</v>
      </c>
      <c r="U6">
        <f t="shared" si="0"/>
        <v>2</v>
      </c>
      <c r="V6">
        <f t="shared" si="1"/>
        <v>1</v>
      </c>
      <c r="X6" t="s">
        <v>127</v>
      </c>
      <c r="Y6" t="s">
        <v>609</v>
      </c>
      <c r="AA6" t="s">
        <v>104</v>
      </c>
      <c r="AB6" s="2">
        <v>0.25</v>
      </c>
      <c r="AC6" s="2">
        <v>0.29166666666666669</v>
      </c>
      <c r="AD6" s="2">
        <v>0.33333333333333331</v>
      </c>
      <c r="AE6" s="2">
        <v>0.375</v>
      </c>
      <c r="AF6" s="202">
        <f t="shared" si="5"/>
        <v>2.0833333333333353E-2</v>
      </c>
      <c r="AG6" s="2">
        <f t="shared" si="5"/>
        <v>2.0833333333333297E-2</v>
      </c>
      <c r="AH6" s="2">
        <f t="shared" si="5"/>
        <v>2.0833333333333353E-2</v>
      </c>
    </row>
    <row r="7" spans="1:36" x14ac:dyDescent="0.3">
      <c r="A7" s="68">
        <v>5</v>
      </c>
      <c r="B7" s="69">
        <v>0.29166666666666669</v>
      </c>
      <c r="C7" s="70" t="s">
        <v>0</v>
      </c>
      <c r="D7" s="140" t="s">
        <v>7</v>
      </c>
      <c r="E7" s="68" t="s">
        <v>197</v>
      </c>
      <c r="F7" s="68" t="s">
        <v>114</v>
      </c>
      <c r="G7" s="68"/>
      <c r="H7" s="68"/>
      <c r="I7" s="68"/>
      <c r="J7" s="64">
        <f>G7-H7</f>
        <v>0</v>
      </c>
      <c r="K7" s="12"/>
      <c r="L7" s="90" t="s">
        <v>7</v>
      </c>
      <c r="M7" s="108" t="s">
        <v>114</v>
      </c>
      <c r="N7" s="67">
        <f>COUNTIF('Night ONE'!I$3:I$56,M7)+COUNTIF(I$3:I$87,M7)</f>
        <v>0</v>
      </c>
      <c r="O7" s="64">
        <f t="shared" si="3"/>
        <v>7</v>
      </c>
      <c r="P7" s="12"/>
      <c r="S7" t="s">
        <v>114</v>
      </c>
      <c r="T7">
        <f t="shared" si="4"/>
        <v>4</v>
      </c>
      <c r="U7">
        <f t="shared" si="0"/>
        <v>2</v>
      </c>
      <c r="V7">
        <f t="shared" si="1"/>
        <v>3</v>
      </c>
      <c r="X7" t="s">
        <v>197</v>
      </c>
      <c r="Y7" t="s">
        <v>114</v>
      </c>
      <c r="AA7" t="s">
        <v>114</v>
      </c>
      <c r="AB7" s="2">
        <v>0.29166666666666669</v>
      </c>
      <c r="AC7" s="2">
        <v>0.33333333333333331</v>
      </c>
      <c r="AD7" s="2">
        <v>0.375</v>
      </c>
      <c r="AE7" s="2">
        <v>0.41666666666666669</v>
      </c>
      <c r="AF7" s="202">
        <f t="shared" si="5"/>
        <v>2.0833333333333297E-2</v>
      </c>
      <c r="AG7" s="2">
        <f t="shared" si="5"/>
        <v>2.0833333333333353E-2</v>
      </c>
      <c r="AH7" s="2">
        <f t="shared" si="5"/>
        <v>2.0833333333333353E-2</v>
      </c>
    </row>
    <row r="8" spans="1:36" x14ac:dyDescent="0.3">
      <c r="A8" s="68">
        <v>6</v>
      </c>
      <c r="B8" s="69">
        <v>0.29166666666666669</v>
      </c>
      <c r="C8" s="70" t="s">
        <v>1</v>
      </c>
      <c r="D8" s="140" t="s">
        <v>7</v>
      </c>
      <c r="E8" s="68" t="s">
        <v>122</v>
      </c>
      <c r="F8" s="68" t="s">
        <v>104</v>
      </c>
      <c r="G8" s="68"/>
      <c r="H8" s="68"/>
      <c r="I8" s="68"/>
      <c r="J8" s="64">
        <f t="shared" si="2"/>
        <v>0</v>
      </c>
      <c r="K8" s="12"/>
      <c r="L8" s="90" t="s">
        <v>7</v>
      </c>
      <c r="M8" s="108" t="s">
        <v>385</v>
      </c>
      <c r="N8" s="67">
        <f>COUNTIF('Night ONE'!I$3:I$56,M8)+COUNTIF(I$3:I$87,M8)</f>
        <v>0</v>
      </c>
      <c r="O8" s="64">
        <f t="shared" si="3"/>
        <v>7</v>
      </c>
      <c r="P8" s="12"/>
      <c r="S8" t="s">
        <v>385</v>
      </c>
      <c r="T8">
        <f t="shared" si="4"/>
        <v>4</v>
      </c>
      <c r="U8">
        <f t="shared" si="0"/>
        <v>2</v>
      </c>
      <c r="V8">
        <f t="shared" si="1"/>
        <v>3</v>
      </c>
      <c r="X8" t="s">
        <v>122</v>
      </c>
      <c r="Y8" t="s">
        <v>104</v>
      </c>
      <c r="AA8" t="s">
        <v>385</v>
      </c>
      <c r="AB8" s="2">
        <v>0.27083333333333331</v>
      </c>
      <c r="AC8" s="2">
        <v>0.3125</v>
      </c>
      <c r="AD8" s="2">
        <v>0.35416666666666669</v>
      </c>
      <c r="AE8" s="2">
        <v>0.41666666666666669</v>
      </c>
      <c r="AF8" s="202">
        <f t="shared" si="5"/>
        <v>2.0833333333333353E-2</v>
      </c>
      <c r="AG8" s="2">
        <f t="shared" si="5"/>
        <v>2.0833333333333353E-2</v>
      </c>
      <c r="AH8" s="2">
        <f t="shared" si="5"/>
        <v>4.1666666666666671E-2</v>
      </c>
    </row>
    <row r="9" spans="1:36" x14ac:dyDescent="0.3">
      <c r="A9" s="64">
        <v>7</v>
      </c>
      <c r="B9" s="71">
        <v>0.3125</v>
      </c>
      <c r="C9" s="72" t="s">
        <v>0</v>
      </c>
      <c r="D9" s="141" t="s">
        <v>7</v>
      </c>
      <c r="E9" s="64" t="s">
        <v>391</v>
      </c>
      <c r="F9" s="64" t="s">
        <v>385</v>
      </c>
      <c r="G9" s="64"/>
      <c r="H9" s="64"/>
      <c r="I9" s="64"/>
      <c r="J9" s="64">
        <f t="shared" si="2"/>
        <v>0</v>
      </c>
      <c r="K9" s="12"/>
      <c r="L9" s="90" t="s">
        <v>7</v>
      </c>
      <c r="M9" s="108" t="s">
        <v>127</v>
      </c>
      <c r="N9" s="67">
        <f>COUNTIF('Night ONE'!I$3:I$56,M9)+COUNTIF(I$3:I$87,M9)</f>
        <v>0</v>
      </c>
      <c r="O9" s="64">
        <f t="shared" si="3"/>
        <v>7</v>
      </c>
      <c r="P9" s="12"/>
      <c r="S9" t="s">
        <v>127</v>
      </c>
      <c r="T9">
        <f t="shared" si="4"/>
        <v>4</v>
      </c>
      <c r="U9">
        <f t="shared" si="0"/>
        <v>2</v>
      </c>
      <c r="V9">
        <f t="shared" si="1"/>
        <v>2</v>
      </c>
      <c r="X9" t="s">
        <v>391</v>
      </c>
      <c r="Y9" t="s">
        <v>385</v>
      </c>
      <c r="AA9" t="s">
        <v>127</v>
      </c>
      <c r="AB9" s="2">
        <v>0.27083333333333331</v>
      </c>
      <c r="AC9" s="2">
        <v>0.33333333333333331</v>
      </c>
      <c r="AD9" s="2">
        <v>0.375</v>
      </c>
      <c r="AE9" s="2">
        <v>0.41666666666666669</v>
      </c>
      <c r="AF9" s="202">
        <f t="shared" si="5"/>
        <v>4.1666666666666671E-2</v>
      </c>
      <c r="AG9" s="2">
        <f t="shared" si="5"/>
        <v>2.0833333333333353E-2</v>
      </c>
      <c r="AH9" s="2">
        <f t="shared" si="5"/>
        <v>2.0833333333333353E-2</v>
      </c>
    </row>
    <row r="10" spans="1:36" x14ac:dyDescent="0.3">
      <c r="A10" s="64">
        <v>8</v>
      </c>
      <c r="B10" s="71">
        <v>0.3125</v>
      </c>
      <c r="C10" s="72" t="s">
        <v>1</v>
      </c>
      <c r="D10" s="141" t="s">
        <v>7</v>
      </c>
      <c r="E10" s="64" t="s">
        <v>112</v>
      </c>
      <c r="F10" s="64" t="s">
        <v>609</v>
      </c>
      <c r="G10" s="64"/>
      <c r="H10" s="64"/>
      <c r="I10" s="64"/>
      <c r="J10" s="64">
        <f t="shared" si="2"/>
        <v>0</v>
      </c>
      <c r="K10" s="12"/>
      <c r="L10" s="90" t="s">
        <v>7</v>
      </c>
      <c r="M10" s="108" t="s">
        <v>112</v>
      </c>
      <c r="N10" s="67">
        <f>COUNTIF('Night ONE'!I$3:I$56,M10)+COUNTIF(I$3:I$87,M10)</f>
        <v>0</v>
      </c>
      <c r="O10" s="64">
        <f t="shared" si="3"/>
        <v>7</v>
      </c>
      <c r="P10" s="12"/>
      <c r="S10" t="s">
        <v>112</v>
      </c>
      <c r="T10">
        <f t="shared" si="4"/>
        <v>4</v>
      </c>
      <c r="U10">
        <f t="shared" si="0"/>
        <v>2</v>
      </c>
      <c r="V10">
        <f t="shared" si="1"/>
        <v>2</v>
      </c>
      <c r="X10" t="s">
        <v>112</v>
      </c>
      <c r="Y10" t="s">
        <v>609</v>
      </c>
      <c r="AA10" t="s">
        <v>112</v>
      </c>
      <c r="AB10" s="2">
        <v>0.27083333333333331</v>
      </c>
      <c r="AC10" s="2">
        <v>0.3125</v>
      </c>
      <c r="AD10" s="2">
        <v>0.35416666666666669</v>
      </c>
      <c r="AE10" s="2">
        <v>0.39583333333333331</v>
      </c>
      <c r="AF10" s="202">
        <f t="shared" si="5"/>
        <v>2.0833333333333353E-2</v>
      </c>
      <c r="AG10" s="2">
        <f t="shared" si="5"/>
        <v>2.0833333333333353E-2</v>
      </c>
      <c r="AH10" s="2">
        <f t="shared" si="5"/>
        <v>2.0833333333333297E-2</v>
      </c>
    </row>
    <row r="11" spans="1:36" ht="15" thickBot="1" x14ac:dyDescent="0.35">
      <c r="A11" s="68">
        <v>9</v>
      </c>
      <c r="B11" s="69">
        <v>0.33333333333333331</v>
      </c>
      <c r="C11" s="70" t="s">
        <v>0</v>
      </c>
      <c r="D11" s="140" t="s">
        <v>7</v>
      </c>
      <c r="E11" s="68" t="s">
        <v>127</v>
      </c>
      <c r="F11" s="68" t="s">
        <v>197</v>
      </c>
      <c r="G11" s="68"/>
      <c r="H11" s="68"/>
      <c r="I11" s="68"/>
      <c r="J11" s="64">
        <f t="shared" si="2"/>
        <v>0</v>
      </c>
      <c r="K11" s="12"/>
      <c r="L11" s="90" t="s">
        <v>7</v>
      </c>
      <c r="M11" s="203" t="s">
        <v>609</v>
      </c>
      <c r="N11" s="67">
        <f>COUNTIF('Night ONE'!I$3:I$56,M11)+COUNTIF(I$3:I$87,M11)</f>
        <v>0</v>
      </c>
      <c r="O11" s="64">
        <f t="shared" si="3"/>
        <v>7</v>
      </c>
      <c r="P11" s="12"/>
      <c r="S11" t="s">
        <v>609</v>
      </c>
      <c r="T11">
        <f t="shared" si="4"/>
        <v>4</v>
      </c>
      <c r="U11">
        <f t="shared" si="0"/>
        <v>2</v>
      </c>
      <c r="V11">
        <f t="shared" si="1"/>
        <v>1</v>
      </c>
      <c r="X11" t="s">
        <v>127</v>
      </c>
      <c r="Y11" t="s">
        <v>197</v>
      </c>
      <c r="AA11" t="s">
        <v>609</v>
      </c>
      <c r="AB11" s="2">
        <v>0.27083333333333331</v>
      </c>
      <c r="AC11" s="2">
        <v>0.3125</v>
      </c>
      <c r="AD11" s="2">
        <v>0.375</v>
      </c>
      <c r="AE11" s="2">
        <v>0.41666666666666669</v>
      </c>
      <c r="AF11" s="202">
        <f t="shared" si="5"/>
        <v>2.0833333333333353E-2</v>
      </c>
      <c r="AG11" s="2">
        <f t="shared" si="5"/>
        <v>4.1666666666666671E-2</v>
      </c>
      <c r="AH11" s="2">
        <f t="shared" si="5"/>
        <v>2.0833333333333353E-2</v>
      </c>
    </row>
    <row r="12" spans="1:36" x14ac:dyDescent="0.3">
      <c r="A12" s="68">
        <v>10</v>
      </c>
      <c r="B12" s="69">
        <v>0.33333333333333331</v>
      </c>
      <c r="C12" s="70" t="s">
        <v>1</v>
      </c>
      <c r="D12" s="140" t="s">
        <v>7</v>
      </c>
      <c r="E12" s="68" t="s">
        <v>114</v>
      </c>
      <c r="F12" s="68" t="s">
        <v>104</v>
      </c>
      <c r="G12" s="68"/>
      <c r="H12" s="68"/>
      <c r="I12" s="68"/>
      <c r="J12" s="64">
        <f t="shared" si="2"/>
        <v>0</v>
      </c>
      <c r="K12" s="12"/>
      <c r="L12" s="90" t="s">
        <v>8</v>
      </c>
      <c r="M12" s="110" t="s">
        <v>110</v>
      </c>
      <c r="N12" s="67">
        <f>COUNTIF('Night ONE'!I$3:I$56,M12)+COUNTIF(I$3:I$87,M12)</f>
        <v>0</v>
      </c>
      <c r="O12" s="64">
        <f t="shared" si="3"/>
        <v>7</v>
      </c>
      <c r="P12" s="12"/>
      <c r="X12" t="s">
        <v>114</v>
      </c>
      <c r="Y12" t="s">
        <v>104</v>
      </c>
    </row>
    <row r="13" spans="1:36" x14ac:dyDescent="0.3">
      <c r="A13" s="64">
        <v>11</v>
      </c>
      <c r="B13" s="71">
        <v>0.35416666666666669</v>
      </c>
      <c r="C13" s="72" t="s">
        <v>0</v>
      </c>
      <c r="D13" s="141" t="s">
        <v>7</v>
      </c>
      <c r="E13" s="64" t="s">
        <v>385</v>
      </c>
      <c r="F13" s="64" t="s">
        <v>122</v>
      </c>
      <c r="G13" s="64"/>
      <c r="H13" s="64"/>
      <c r="I13" s="64"/>
      <c r="J13" s="64">
        <f t="shared" si="2"/>
        <v>0</v>
      </c>
      <c r="K13" s="12"/>
      <c r="L13" s="90" t="s">
        <v>8</v>
      </c>
      <c r="M13" s="110" t="s">
        <v>546</v>
      </c>
      <c r="N13" s="67">
        <f>COUNTIF('Night ONE'!I$3:I$56,M13)+COUNTIF(I$3:I$87,M13)</f>
        <v>0</v>
      </c>
      <c r="O13" s="64">
        <f t="shared" si="3"/>
        <v>7</v>
      </c>
      <c r="P13" s="12"/>
      <c r="X13" t="s">
        <v>385</v>
      </c>
      <c r="Y13" t="s">
        <v>122</v>
      </c>
    </row>
    <row r="14" spans="1:36" x14ac:dyDescent="0.3">
      <c r="A14" s="64">
        <v>12</v>
      </c>
      <c r="B14" s="71">
        <v>0.35416666666666669</v>
      </c>
      <c r="C14" s="72" t="s">
        <v>1</v>
      </c>
      <c r="D14" s="141" t="s">
        <v>7</v>
      </c>
      <c r="E14" s="64" t="s">
        <v>391</v>
      </c>
      <c r="F14" s="64" t="s">
        <v>112</v>
      </c>
      <c r="G14" s="64"/>
      <c r="H14" s="64"/>
      <c r="I14" s="64"/>
      <c r="J14" s="64">
        <f t="shared" si="2"/>
        <v>0</v>
      </c>
      <c r="K14" s="12"/>
      <c r="L14" s="90" t="s">
        <v>8</v>
      </c>
      <c r="M14" s="110" t="s">
        <v>120</v>
      </c>
      <c r="N14" s="67">
        <f>COUNTIF('Night ONE'!I$3:I$56,M14)+COUNTIF(I$3:I$87,M14)</f>
        <v>0</v>
      </c>
      <c r="O14" s="64">
        <f t="shared" si="3"/>
        <v>7</v>
      </c>
      <c r="P14" s="12"/>
      <c r="X14" t="s">
        <v>391</v>
      </c>
      <c r="Y14" t="s">
        <v>112</v>
      </c>
    </row>
    <row r="15" spans="1:36" x14ac:dyDescent="0.3">
      <c r="A15" s="68">
        <v>13</v>
      </c>
      <c r="B15" s="69">
        <v>0.375</v>
      </c>
      <c r="C15" s="70" t="s">
        <v>0</v>
      </c>
      <c r="D15" s="140" t="s">
        <v>7</v>
      </c>
      <c r="E15" s="68" t="s">
        <v>609</v>
      </c>
      <c r="F15" s="68" t="s">
        <v>114</v>
      </c>
      <c r="G15" s="68"/>
      <c r="H15" s="68"/>
      <c r="I15" s="68"/>
      <c r="J15" s="64">
        <f t="shared" si="2"/>
        <v>0</v>
      </c>
      <c r="K15" s="12"/>
      <c r="L15" s="90" t="s">
        <v>8</v>
      </c>
      <c r="M15" s="110" t="s">
        <v>126</v>
      </c>
      <c r="N15" s="67">
        <f>COUNTIF('Night ONE'!I$3:I$56,M15)+COUNTIF(I$3:I$87,M15)</f>
        <v>0</v>
      </c>
      <c r="O15" s="64">
        <f t="shared" si="3"/>
        <v>7</v>
      </c>
      <c r="P15" s="12"/>
      <c r="X15" t="s">
        <v>609</v>
      </c>
      <c r="Y15" t="s">
        <v>114</v>
      </c>
    </row>
    <row r="16" spans="1:36" x14ac:dyDescent="0.3">
      <c r="A16" s="68">
        <v>14</v>
      </c>
      <c r="B16" s="69">
        <v>0.375</v>
      </c>
      <c r="C16" s="70" t="s">
        <v>1</v>
      </c>
      <c r="D16" s="140" t="s">
        <v>7</v>
      </c>
      <c r="E16" s="68" t="s">
        <v>104</v>
      </c>
      <c r="F16" s="68" t="s">
        <v>127</v>
      </c>
      <c r="G16" s="68"/>
      <c r="H16" s="68"/>
      <c r="I16" s="68"/>
      <c r="J16" s="64">
        <f t="shared" si="2"/>
        <v>0</v>
      </c>
      <c r="K16" s="12"/>
      <c r="L16" s="90" t="s">
        <v>8</v>
      </c>
      <c r="M16" s="148" t="s">
        <v>388</v>
      </c>
      <c r="N16" s="67">
        <f>COUNTIF('Night ONE'!I$3:I$56,M16)+COUNTIF(I$3:I$87,M16)</f>
        <v>0</v>
      </c>
      <c r="O16" s="64">
        <f t="shared" si="3"/>
        <v>7</v>
      </c>
      <c r="P16" s="12"/>
      <c r="X16" t="s">
        <v>104</v>
      </c>
      <c r="Y16" t="s">
        <v>127</v>
      </c>
    </row>
    <row r="17" spans="1:25" x14ac:dyDescent="0.3">
      <c r="A17" s="64">
        <v>15</v>
      </c>
      <c r="B17" s="71">
        <v>0.39583333333333331</v>
      </c>
      <c r="C17" s="72" t="s">
        <v>0</v>
      </c>
      <c r="D17" s="141" t="s">
        <v>7</v>
      </c>
      <c r="E17" s="64" t="s">
        <v>112</v>
      </c>
      <c r="F17" s="64" t="s">
        <v>122</v>
      </c>
      <c r="G17" s="64"/>
      <c r="H17" s="64"/>
      <c r="I17" s="64"/>
      <c r="J17" s="64">
        <f t="shared" si="2"/>
        <v>0</v>
      </c>
      <c r="K17" s="12"/>
      <c r="L17" s="90" t="s">
        <v>8</v>
      </c>
      <c r="M17" s="110" t="s">
        <v>196</v>
      </c>
      <c r="N17" s="67">
        <f>COUNTIF('Night ONE'!I$3:I$56,M17)+COUNTIF(I$3:I$87,M17)</f>
        <v>0</v>
      </c>
      <c r="O17" s="64">
        <f t="shared" si="3"/>
        <v>7</v>
      </c>
      <c r="P17" s="12"/>
      <c r="X17" t="s">
        <v>112</v>
      </c>
      <c r="Y17" t="s">
        <v>122</v>
      </c>
    </row>
    <row r="18" spans="1:25" x14ac:dyDescent="0.3">
      <c r="A18" s="64">
        <v>16</v>
      </c>
      <c r="B18" s="71">
        <v>0.39583333333333331</v>
      </c>
      <c r="C18" s="72" t="s">
        <v>1</v>
      </c>
      <c r="D18" s="141" t="s">
        <v>7</v>
      </c>
      <c r="E18" s="64" t="s">
        <v>197</v>
      </c>
      <c r="F18" s="64" t="s">
        <v>391</v>
      </c>
      <c r="G18" s="64"/>
      <c r="H18" s="64"/>
      <c r="I18" s="64"/>
      <c r="J18" s="64">
        <f t="shared" si="2"/>
        <v>0</v>
      </c>
      <c r="K18" s="12"/>
      <c r="L18" s="90" t="s">
        <v>8</v>
      </c>
      <c r="M18" s="110" t="s">
        <v>547</v>
      </c>
      <c r="N18" s="67">
        <f>COUNTIF('Night ONE'!I$3:I$56,M18)+COUNTIF(I$3:I$87,M18)</f>
        <v>0</v>
      </c>
      <c r="O18" s="64">
        <f t="shared" si="3"/>
        <v>7</v>
      </c>
      <c r="P18" s="12"/>
      <c r="X18" t="s">
        <v>197</v>
      </c>
      <c r="Y18" t="s">
        <v>391</v>
      </c>
    </row>
    <row r="19" spans="1:25" x14ac:dyDescent="0.3">
      <c r="A19" s="68">
        <v>17</v>
      </c>
      <c r="B19" s="69">
        <v>0.41666666666666669</v>
      </c>
      <c r="C19" s="70" t="s">
        <v>0</v>
      </c>
      <c r="D19" s="140" t="s">
        <v>7</v>
      </c>
      <c r="E19" s="68" t="s">
        <v>114</v>
      </c>
      <c r="F19" s="68" t="s">
        <v>127</v>
      </c>
      <c r="G19" s="68"/>
      <c r="H19" s="68"/>
      <c r="I19" s="68"/>
      <c r="J19" s="64">
        <f t="shared" ref="J19:J20" si="6">G19-H19</f>
        <v>0</v>
      </c>
      <c r="K19" s="12"/>
      <c r="L19" s="90" t="s">
        <v>8</v>
      </c>
      <c r="M19" s="110" t="s">
        <v>107</v>
      </c>
      <c r="N19" s="67">
        <f>COUNTIF('Night ONE'!I$3:I$56,M19)+COUNTIF(I$3:I$87,M19)</f>
        <v>0</v>
      </c>
      <c r="O19" s="64">
        <f t="shared" si="3"/>
        <v>7</v>
      </c>
      <c r="P19" s="12"/>
      <c r="X19" t="s">
        <v>114</v>
      </c>
      <c r="Y19" t="s">
        <v>127</v>
      </c>
    </row>
    <row r="20" spans="1:25" ht="15" thickBot="1" x14ac:dyDescent="0.35">
      <c r="A20" s="68">
        <v>18</v>
      </c>
      <c r="B20" s="69">
        <v>0.41666666666666669</v>
      </c>
      <c r="C20" s="70" t="s">
        <v>1</v>
      </c>
      <c r="D20" s="140" t="s">
        <v>7</v>
      </c>
      <c r="E20" s="68" t="s">
        <v>609</v>
      </c>
      <c r="F20" s="68" t="s">
        <v>385</v>
      </c>
      <c r="G20" s="153"/>
      <c r="H20" s="68"/>
      <c r="I20" s="68"/>
      <c r="J20" s="64">
        <f t="shared" si="6"/>
        <v>0</v>
      </c>
      <c r="K20" s="12"/>
      <c r="L20" s="90" t="s">
        <v>8</v>
      </c>
      <c r="M20" s="204" t="s">
        <v>124</v>
      </c>
      <c r="N20" s="67">
        <f>COUNTIF('Night ONE'!I$3:I$56,M20)+COUNTIF(I$3:I$87,M20)</f>
        <v>0</v>
      </c>
      <c r="O20" s="64">
        <f t="shared" si="3"/>
        <v>7</v>
      </c>
      <c r="P20" s="12"/>
      <c r="X20" t="s">
        <v>609</v>
      </c>
      <c r="Y20" t="s">
        <v>385</v>
      </c>
    </row>
    <row r="21" spans="1:25" x14ac:dyDescent="0.3">
      <c r="C21" s="13"/>
      <c r="K21" s="12"/>
      <c r="L21" s="90" t="s">
        <v>9</v>
      </c>
      <c r="M21" s="123" t="s">
        <v>117</v>
      </c>
      <c r="N21" s="67">
        <f>COUNTIF('Night ONE'!I$3:I$56,M21)+COUNTIF(I$3:I$87,M21)</f>
        <v>0</v>
      </c>
      <c r="O21" s="64">
        <f t="shared" si="3"/>
        <v>7</v>
      </c>
      <c r="P21" s="12"/>
    </row>
    <row r="22" spans="1:25" x14ac:dyDescent="0.3">
      <c r="C22" s="13"/>
      <c r="K22" s="12"/>
      <c r="L22" s="90" t="s">
        <v>9</v>
      </c>
      <c r="M22" s="123" t="s">
        <v>401</v>
      </c>
      <c r="N22" s="67">
        <f>COUNTIF('Night ONE'!I$3:I$56,M22)+COUNTIF(I$3:I$87,M22)</f>
        <v>0</v>
      </c>
      <c r="O22" s="64">
        <f t="shared" si="3"/>
        <v>7</v>
      </c>
      <c r="P22" s="12"/>
    </row>
    <row r="23" spans="1:25" ht="21" x14ac:dyDescent="0.4">
      <c r="A23" s="48" t="s">
        <v>527</v>
      </c>
      <c r="C23" s="13"/>
      <c r="G23" s="248" t="s">
        <v>140</v>
      </c>
      <c r="H23" s="248"/>
      <c r="K23" s="12"/>
      <c r="L23" s="90" t="s">
        <v>9</v>
      </c>
      <c r="M23" s="123" t="s">
        <v>596</v>
      </c>
      <c r="N23" s="67">
        <f>COUNTIF('Night ONE'!I$3:I$56,M23)+COUNTIF(I$3:I$87,M23)</f>
        <v>0</v>
      </c>
      <c r="O23" s="64">
        <f t="shared" si="3"/>
        <v>7</v>
      </c>
      <c r="P23" s="12"/>
    </row>
    <row r="24" spans="1:25" x14ac:dyDescent="0.3">
      <c r="A24" s="64"/>
      <c r="B24" s="64"/>
      <c r="C24" s="84"/>
      <c r="D24" s="67" t="s">
        <v>176</v>
      </c>
      <c r="E24" s="113" t="s">
        <v>129</v>
      </c>
      <c r="F24" s="113" t="s">
        <v>130</v>
      </c>
      <c r="G24" s="114" t="s">
        <v>141</v>
      </c>
      <c r="H24" s="114" t="s">
        <v>142</v>
      </c>
      <c r="I24" s="115" t="s">
        <v>143</v>
      </c>
      <c r="J24" s="116" t="s">
        <v>144</v>
      </c>
      <c r="K24" s="12"/>
      <c r="L24" s="90" t="s">
        <v>9</v>
      </c>
      <c r="M24" s="123" t="s">
        <v>404</v>
      </c>
      <c r="N24" s="67">
        <f>COUNTIF('Night ONE'!I$3:I$56,M24)+COUNTIF(I$3:I$87,M24)</f>
        <v>0</v>
      </c>
      <c r="O24" s="64">
        <f t="shared" si="3"/>
        <v>7</v>
      </c>
      <c r="P24" s="12"/>
      <c r="S24" s="3" t="s">
        <v>128</v>
      </c>
      <c r="T24" s="3" t="s">
        <v>396</v>
      </c>
      <c r="U24" s="3" t="s">
        <v>379</v>
      </c>
      <c r="V24" s="3" t="s">
        <v>397</v>
      </c>
    </row>
    <row r="25" spans="1:25" x14ac:dyDescent="0.3">
      <c r="A25" s="68">
        <v>1</v>
      </c>
      <c r="B25" s="69">
        <v>0.25</v>
      </c>
      <c r="C25" s="70" t="s">
        <v>0</v>
      </c>
      <c r="D25" s="140" t="s">
        <v>8</v>
      </c>
      <c r="E25" s="68" t="s">
        <v>126</v>
      </c>
      <c r="F25" s="68" t="s">
        <v>120</v>
      </c>
      <c r="G25" s="68"/>
      <c r="H25" s="68"/>
      <c r="I25" s="68"/>
      <c r="J25" s="64">
        <f>G25-H25</f>
        <v>0</v>
      </c>
      <c r="K25" s="12"/>
      <c r="L25" s="90" t="s">
        <v>9</v>
      </c>
      <c r="M25" s="123" t="s">
        <v>549</v>
      </c>
      <c r="N25" s="67">
        <f>COUNTIF('Night ONE'!I$3:I$56,M25)+COUNTIF(I$3:I$87,M25)</f>
        <v>0</v>
      </c>
      <c r="O25" s="64">
        <f t="shared" si="3"/>
        <v>7</v>
      </c>
      <c r="P25" s="12"/>
      <c r="S25" t="s">
        <v>110</v>
      </c>
      <c r="T25">
        <f>COUNTIF(E$25:F$42,$S25)</f>
        <v>4</v>
      </c>
      <c r="U25">
        <f>COUNTIF(E$25:E$420,$S25)</f>
        <v>2</v>
      </c>
      <c r="V25">
        <f>COUNTIFS(F$25:F$42,$S25,C$25:C$42,"court 1")+COUNTIFS(E$25:E$42,$S25,C$25:C$42,"court 1")</f>
        <v>2</v>
      </c>
      <c r="X25" t="str">
        <f>"Team- "&amp;AJ25</f>
        <v xml:space="preserve">Team- </v>
      </c>
      <c r="Y25" t="str">
        <f>"Team- "&amp;AK25</f>
        <v xml:space="preserve">Team- </v>
      </c>
    </row>
    <row r="26" spans="1:25" x14ac:dyDescent="0.3">
      <c r="A26" s="68">
        <v>2</v>
      </c>
      <c r="B26" s="68"/>
      <c r="C26" s="70" t="s">
        <v>1</v>
      </c>
      <c r="D26" s="140" t="s">
        <v>8</v>
      </c>
      <c r="E26" s="68" t="s">
        <v>110</v>
      </c>
      <c r="F26" s="68" t="s">
        <v>546</v>
      </c>
      <c r="G26" s="68"/>
      <c r="H26" s="68"/>
      <c r="I26" s="68"/>
      <c r="J26" s="64">
        <f t="shared" ref="J26:J42" si="7">G26-H26</f>
        <v>0</v>
      </c>
      <c r="K26" s="12"/>
      <c r="L26" s="90" t="s">
        <v>9</v>
      </c>
      <c r="M26" s="123" t="s">
        <v>119</v>
      </c>
      <c r="N26" s="67">
        <f>COUNTIF('Night ONE'!I$3:I$56,M26)+COUNTIF(I$3:I$87,M26)</f>
        <v>0</v>
      </c>
      <c r="O26" s="64">
        <f t="shared" si="3"/>
        <v>7</v>
      </c>
      <c r="P26" s="12"/>
      <c r="S26" t="s">
        <v>546</v>
      </c>
      <c r="T26">
        <f t="shared" ref="T26:T33" si="8">COUNTIF(E$25:F$42,$S26)</f>
        <v>4</v>
      </c>
      <c r="U26">
        <f t="shared" ref="U26:U33" si="9">COUNTIF(E$25:E$420,$S26)</f>
        <v>2</v>
      </c>
      <c r="V26">
        <f t="shared" ref="V26:V33" si="10">COUNTIFS(F$25:F$42,$S26,C$25:C$42,"court 1")+COUNTIFS(E$25:E$42,$S26,C$25:C$42,"court 1")</f>
        <v>2</v>
      </c>
      <c r="X26" t="str">
        <f t="shared" ref="X26:X42" si="11">"Team- "&amp;AJ26</f>
        <v xml:space="preserve">Team- </v>
      </c>
      <c r="Y26" t="str">
        <f t="shared" ref="Y26:Y42" si="12">"Team- "&amp;AK26</f>
        <v xml:space="preserve">Team- </v>
      </c>
    </row>
    <row r="27" spans="1:25" x14ac:dyDescent="0.3">
      <c r="A27" s="64">
        <v>3</v>
      </c>
      <c r="B27" s="71">
        <v>0.27083333333333331</v>
      </c>
      <c r="C27" s="72" t="s">
        <v>0</v>
      </c>
      <c r="D27" s="141" t="s">
        <v>8</v>
      </c>
      <c r="E27" s="64" t="s">
        <v>196</v>
      </c>
      <c r="F27" s="64" t="s">
        <v>107</v>
      </c>
      <c r="G27" s="64"/>
      <c r="H27" s="64"/>
      <c r="I27" s="64"/>
      <c r="J27" s="64">
        <f t="shared" si="7"/>
        <v>0</v>
      </c>
      <c r="K27" s="12"/>
      <c r="L27" s="90" t="s">
        <v>9</v>
      </c>
      <c r="M27" s="123" t="s">
        <v>441</v>
      </c>
      <c r="N27" s="67">
        <f>COUNTIF('Night ONE'!I$3:I$56,M27)+COUNTIF(I$3:I$87,M27)</f>
        <v>0</v>
      </c>
      <c r="O27" s="64">
        <f t="shared" si="3"/>
        <v>7</v>
      </c>
      <c r="P27" s="12"/>
      <c r="S27" t="s">
        <v>120</v>
      </c>
      <c r="T27">
        <f t="shared" si="8"/>
        <v>4</v>
      </c>
      <c r="U27">
        <f t="shared" si="9"/>
        <v>2</v>
      </c>
      <c r="V27">
        <f t="shared" si="10"/>
        <v>2</v>
      </c>
      <c r="X27" t="str">
        <f t="shared" si="11"/>
        <v xml:space="preserve">Team- </v>
      </c>
      <c r="Y27" t="str">
        <f t="shared" si="12"/>
        <v xml:space="preserve">Team- </v>
      </c>
    </row>
    <row r="28" spans="1:25" x14ac:dyDescent="0.3">
      <c r="A28" s="64">
        <v>4</v>
      </c>
      <c r="B28" s="64"/>
      <c r="C28" s="72" t="s">
        <v>1</v>
      </c>
      <c r="D28" s="141" t="s">
        <v>8</v>
      </c>
      <c r="E28" s="64" t="s">
        <v>547</v>
      </c>
      <c r="F28" s="64" t="s">
        <v>124</v>
      </c>
      <c r="G28" s="64"/>
      <c r="H28" s="64"/>
      <c r="I28" s="64"/>
      <c r="J28" s="64">
        <f t="shared" si="7"/>
        <v>0</v>
      </c>
      <c r="K28" s="12"/>
      <c r="L28" s="90" t="s">
        <v>9</v>
      </c>
      <c r="M28" s="123" t="s">
        <v>113</v>
      </c>
      <c r="N28" s="67">
        <f>COUNTIF('Night ONE'!I$3:I$56,M28)+COUNTIF(I$3:I$87,M28)</f>
        <v>0</v>
      </c>
      <c r="O28" s="64">
        <f t="shared" si="3"/>
        <v>7</v>
      </c>
      <c r="P28" s="12"/>
      <c r="S28" t="s">
        <v>126</v>
      </c>
      <c r="T28">
        <f t="shared" si="8"/>
        <v>4</v>
      </c>
      <c r="U28">
        <f t="shared" si="9"/>
        <v>2</v>
      </c>
      <c r="V28">
        <f t="shared" si="10"/>
        <v>1</v>
      </c>
      <c r="X28" t="str">
        <f t="shared" si="11"/>
        <v xml:space="preserve">Team- </v>
      </c>
      <c r="Y28" t="str">
        <f t="shared" si="12"/>
        <v xml:space="preserve">Team- </v>
      </c>
    </row>
    <row r="29" spans="1:25" ht="15" thickBot="1" x14ac:dyDescent="0.35">
      <c r="A29" s="68">
        <v>5</v>
      </c>
      <c r="B29" s="69">
        <v>0.29166666666666669</v>
      </c>
      <c r="C29" s="70" t="s">
        <v>0</v>
      </c>
      <c r="D29" s="140" t="s">
        <v>8</v>
      </c>
      <c r="E29" s="68" t="s">
        <v>546</v>
      </c>
      <c r="F29" s="68" t="s">
        <v>388</v>
      </c>
      <c r="G29" s="68"/>
      <c r="H29" s="68"/>
      <c r="I29" s="68"/>
      <c r="J29" s="64">
        <f t="shared" si="7"/>
        <v>0</v>
      </c>
      <c r="K29" s="12"/>
      <c r="L29" s="90" t="s">
        <v>9</v>
      </c>
      <c r="M29" s="206" t="s">
        <v>548</v>
      </c>
      <c r="N29" s="67">
        <f>COUNTIF('Night ONE'!I$3:I$56,M29)+COUNTIF(I$3:I$87,M29)</f>
        <v>0</v>
      </c>
      <c r="O29" s="64">
        <f t="shared" si="3"/>
        <v>7</v>
      </c>
      <c r="P29" s="12"/>
      <c r="S29" t="s">
        <v>388</v>
      </c>
      <c r="T29">
        <f t="shared" si="8"/>
        <v>4</v>
      </c>
      <c r="U29">
        <f t="shared" si="9"/>
        <v>2</v>
      </c>
      <c r="V29">
        <f t="shared" si="10"/>
        <v>3</v>
      </c>
      <c r="X29" t="str">
        <f t="shared" si="11"/>
        <v xml:space="preserve">Team- </v>
      </c>
      <c r="Y29" t="str">
        <f t="shared" si="12"/>
        <v xml:space="preserve">Team- </v>
      </c>
    </row>
    <row r="30" spans="1:25" x14ac:dyDescent="0.3">
      <c r="A30" s="68">
        <v>6</v>
      </c>
      <c r="B30" s="68"/>
      <c r="C30" s="70" t="s">
        <v>1</v>
      </c>
      <c r="D30" s="140" t="s">
        <v>8</v>
      </c>
      <c r="E30" s="68" t="s">
        <v>110</v>
      </c>
      <c r="F30" s="68" t="s">
        <v>126</v>
      </c>
      <c r="G30" s="68"/>
      <c r="H30" s="68"/>
      <c r="I30" s="68"/>
      <c r="J30" s="64">
        <f t="shared" si="7"/>
        <v>0</v>
      </c>
      <c r="K30" s="12"/>
      <c r="L30" s="90" t="s">
        <v>10</v>
      </c>
      <c r="M30" s="205" t="s">
        <v>181</v>
      </c>
      <c r="N30" s="67">
        <f>COUNTIF('Night ONE'!I$3:I$56,M30)+COUNTIF(I$3:I$87,M30)</f>
        <v>0</v>
      </c>
      <c r="O30" s="64">
        <f t="shared" si="3"/>
        <v>7</v>
      </c>
      <c r="P30" s="12"/>
      <c r="S30" t="s">
        <v>196</v>
      </c>
      <c r="T30">
        <f t="shared" si="8"/>
        <v>4</v>
      </c>
      <c r="U30">
        <f t="shared" si="9"/>
        <v>2</v>
      </c>
      <c r="V30">
        <f t="shared" si="10"/>
        <v>3</v>
      </c>
      <c r="X30" t="str">
        <f t="shared" si="11"/>
        <v xml:space="preserve">Team- </v>
      </c>
      <c r="Y30" t="str">
        <f t="shared" si="12"/>
        <v xml:space="preserve">Team- </v>
      </c>
    </row>
    <row r="31" spans="1:25" x14ac:dyDescent="0.3">
      <c r="A31" s="64">
        <v>7</v>
      </c>
      <c r="B31" s="71">
        <v>0.3125</v>
      </c>
      <c r="C31" s="72" t="s">
        <v>0</v>
      </c>
      <c r="D31" s="141" t="s">
        <v>8</v>
      </c>
      <c r="E31" s="64" t="s">
        <v>120</v>
      </c>
      <c r="F31" s="64" t="s">
        <v>196</v>
      </c>
      <c r="G31" s="64"/>
      <c r="H31" s="64"/>
      <c r="I31" s="64"/>
      <c r="J31" s="64">
        <f t="shared" si="7"/>
        <v>0</v>
      </c>
      <c r="K31" s="12"/>
      <c r="L31" s="90" t="s">
        <v>10</v>
      </c>
      <c r="M31" s="112" t="s">
        <v>106</v>
      </c>
      <c r="N31" s="67">
        <f>COUNTIF('Night ONE'!I$3:I$56,M31)+COUNTIF(I$3:I$87,M31)</f>
        <v>0</v>
      </c>
      <c r="O31" s="64">
        <f t="shared" si="3"/>
        <v>7</v>
      </c>
      <c r="P31" s="12"/>
      <c r="S31" t="s">
        <v>547</v>
      </c>
      <c r="T31">
        <f t="shared" si="8"/>
        <v>4</v>
      </c>
      <c r="U31">
        <f t="shared" si="9"/>
        <v>2</v>
      </c>
      <c r="V31">
        <f t="shared" si="10"/>
        <v>2</v>
      </c>
      <c r="X31" t="str">
        <f t="shared" si="11"/>
        <v xml:space="preserve">Team- </v>
      </c>
      <c r="Y31" t="str">
        <f t="shared" si="12"/>
        <v xml:space="preserve">Team- </v>
      </c>
    </row>
    <row r="32" spans="1:25" x14ac:dyDescent="0.3">
      <c r="A32" s="64">
        <v>8</v>
      </c>
      <c r="B32" s="64"/>
      <c r="C32" s="72" t="s">
        <v>1</v>
      </c>
      <c r="D32" s="141" t="s">
        <v>8</v>
      </c>
      <c r="E32" s="64" t="s">
        <v>107</v>
      </c>
      <c r="F32" s="64" t="s">
        <v>124</v>
      </c>
      <c r="G32" s="64"/>
      <c r="H32" s="64"/>
      <c r="I32" s="64"/>
      <c r="J32" s="64">
        <f t="shared" si="7"/>
        <v>0</v>
      </c>
      <c r="K32" s="12"/>
      <c r="L32" s="90" t="s">
        <v>10</v>
      </c>
      <c r="M32" s="111" t="s">
        <v>551</v>
      </c>
      <c r="N32" s="67">
        <f>COUNTIF('Night ONE'!I$3:I$56,M32)+COUNTIF(I$3:I$87,M32)</f>
        <v>0</v>
      </c>
      <c r="O32" s="64">
        <f t="shared" si="3"/>
        <v>7</v>
      </c>
      <c r="P32" s="12"/>
      <c r="S32" t="s">
        <v>107</v>
      </c>
      <c r="T32">
        <f t="shared" si="8"/>
        <v>4</v>
      </c>
      <c r="U32">
        <f t="shared" si="9"/>
        <v>2</v>
      </c>
      <c r="V32">
        <f t="shared" si="10"/>
        <v>2</v>
      </c>
      <c r="X32" t="str">
        <f t="shared" si="11"/>
        <v xml:space="preserve">Team- </v>
      </c>
      <c r="Y32" t="str">
        <f t="shared" si="12"/>
        <v xml:space="preserve">Team- </v>
      </c>
    </row>
    <row r="33" spans="1:25" x14ac:dyDescent="0.3">
      <c r="A33" s="68">
        <v>9</v>
      </c>
      <c r="B33" s="69">
        <v>0.33333333333333331</v>
      </c>
      <c r="C33" s="70" t="s">
        <v>0</v>
      </c>
      <c r="D33" s="140" t="s">
        <v>8</v>
      </c>
      <c r="E33" s="68" t="s">
        <v>547</v>
      </c>
      <c r="F33" s="68" t="s">
        <v>546</v>
      </c>
      <c r="G33" s="68"/>
      <c r="H33" s="68"/>
      <c r="I33" s="68"/>
      <c r="J33" s="64">
        <f t="shared" si="7"/>
        <v>0</v>
      </c>
      <c r="K33" s="12"/>
      <c r="L33" s="90" t="s">
        <v>10</v>
      </c>
      <c r="M33" s="111" t="s">
        <v>392</v>
      </c>
      <c r="N33" s="67">
        <f>COUNTIF('Night ONE'!I$3:I$56,M33)+COUNTIF(I$3:I$87,M33)</f>
        <v>0</v>
      </c>
      <c r="O33" s="64">
        <f t="shared" si="3"/>
        <v>7</v>
      </c>
      <c r="P33" s="12"/>
      <c r="S33" t="s">
        <v>124</v>
      </c>
      <c r="T33">
        <f t="shared" si="8"/>
        <v>4</v>
      </c>
      <c r="U33">
        <f t="shared" si="9"/>
        <v>2</v>
      </c>
      <c r="V33">
        <f t="shared" si="10"/>
        <v>1</v>
      </c>
      <c r="X33" t="str">
        <f t="shared" si="11"/>
        <v xml:space="preserve">Team- </v>
      </c>
      <c r="Y33" t="str">
        <f t="shared" si="12"/>
        <v xml:space="preserve">Team- </v>
      </c>
    </row>
    <row r="34" spans="1:25" x14ac:dyDescent="0.3">
      <c r="A34" s="68">
        <v>10</v>
      </c>
      <c r="B34" s="68"/>
      <c r="C34" s="70" t="s">
        <v>1</v>
      </c>
      <c r="D34" s="140" t="s">
        <v>8</v>
      </c>
      <c r="E34" s="68" t="s">
        <v>388</v>
      </c>
      <c r="F34" s="68" t="s">
        <v>126</v>
      </c>
      <c r="G34" s="68"/>
      <c r="H34" s="68"/>
      <c r="I34" s="68"/>
      <c r="J34" s="64">
        <f t="shared" si="7"/>
        <v>0</v>
      </c>
      <c r="K34" s="12"/>
      <c r="L34" s="90" t="s">
        <v>10</v>
      </c>
      <c r="M34" s="111" t="s">
        <v>610</v>
      </c>
      <c r="N34" s="67">
        <f>COUNTIF('Night ONE'!I$3:I$56,M34)+COUNTIF(I$3:I$87,M34)</f>
        <v>0</v>
      </c>
      <c r="O34" s="64">
        <f t="shared" si="3"/>
        <v>7</v>
      </c>
      <c r="P34" s="12"/>
      <c r="X34" t="str">
        <f t="shared" si="11"/>
        <v xml:space="preserve">Team- </v>
      </c>
      <c r="Y34" t="str">
        <f t="shared" si="12"/>
        <v xml:space="preserve">Team- </v>
      </c>
    </row>
    <row r="35" spans="1:25" x14ac:dyDescent="0.3">
      <c r="A35" s="64">
        <v>11</v>
      </c>
      <c r="B35" s="71">
        <v>0.35416666666666669</v>
      </c>
      <c r="C35" s="72" t="s">
        <v>0</v>
      </c>
      <c r="D35" s="141" t="s">
        <v>8</v>
      </c>
      <c r="E35" s="64" t="s">
        <v>196</v>
      </c>
      <c r="F35" s="64" t="s">
        <v>110</v>
      </c>
      <c r="G35" s="64"/>
      <c r="H35" s="64"/>
      <c r="I35" s="64"/>
      <c r="J35" s="64">
        <f t="shared" si="7"/>
        <v>0</v>
      </c>
      <c r="K35" s="12"/>
      <c r="L35" s="90" t="s">
        <v>10</v>
      </c>
      <c r="M35" s="111" t="s">
        <v>611</v>
      </c>
      <c r="N35" s="67">
        <f>COUNTIF('Night ONE'!I$3:I$56,M35)+COUNTIF(I$3:I$87,M35)</f>
        <v>0</v>
      </c>
      <c r="O35" s="64">
        <f t="shared" si="3"/>
        <v>7</v>
      </c>
      <c r="P35" s="12"/>
      <c r="X35" t="str">
        <f t="shared" si="11"/>
        <v xml:space="preserve">Team- </v>
      </c>
      <c r="Y35" t="str">
        <f t="shared" si="12"/>
        <v xml:space="preserve">Team- </v>
      </c>
    </row>
    <row r="36" spans="1:25" x14ac:dyDescent="0.3">
      <c r="A36" s="64">
        <v>12</v>
      </c>
      <c r="B36" s="64"/>
      <c r="C36" s="72" t="s">
        <v>1</v>
      </c>
      <c r="D36" s="141" t="s">
        <v>8</v>
      </c>
      <c r="E36" s="64" t="s">
        <v>120</v>
      </c>
      <c r="F36" s="64" t="s">
        <v>107</v>
      </c>
      <c r="G36" s="64"/>
      <c r="H36" s="64"/>
      <c r="I36" s="64"/>
      <c r="J36" s="64">
        <f t="shared" si="7"/>
        <v>0</v>
      </c>
      <c r="K36" s="12"/>
      <c r="L36" s="90" t="s">
        <v>10</v>
      </c>
      <c r="M36" s="111" t="s">
        <v>116</v>
      </c>
      <c r="N36" s="67">
        <f>COUNTIF('Night ONE'!I$3:I$56,M36)+COUNTIF(I$3:I$87,M36)</f>
        <v>0</v>
      </c>
      <c r="O36" s="64">
        <f t="shared" si="3"/>
        <v>7</v>
      </c>
      <c r="P36" s="12"/>
      <c r="X36" t="str">
        <f t="shared" si="11"/>
        <v xml:space="preserve">Team- </v>
      </c>
      <c r="Y36" t="str">
        <f t="shared" si="12"/>
        <v xml:space="preserve">Team- </v>
      </c>
    </row>
    <row r="37" spans="1:25" x14ac:dyDescent="0.3">
      <c r="A37" s="68">
        <v>13</v>
      </c>
      <c r="B37" s="69">
        <v>0.375</v>
      </c>
      <c r="C37" s="70" t="s">
        <v>0</v>
      </c>
      <c r="D37" s="140" t="s">
        <v>8</v>
      </c>
      <c r="E37" s="68" t="s">
        <v>124</v>
      </c>
      <c r="F37" s="68" t="s">
        <v>388</v>
      </c>
      <c r="G37" s="68"/>
      <c r="H37" s="68"/>
      <c r="I37" s="68"/>
      <c r="J37" s="64">
        <f t="shared" si="7"/>
        <v>0</v>
      </c>
      <c r="K37" s="12"/>
      <c r="L37" s="90" t="s">
        <v>10</v>
      </c>
      <c r="M37" s="111" t="s">
        <v>111</v>
      </c>
      <c r="N37" s="67">
        <f>COUNTIF('Night ONE'!I$3:I$56,M37)+COUNTIF(I$3:I$87,M37)</f>
        <v>0</v>
      </c>
      <c r="O37" s="64">
        <f t="shared" si="3"/>
        <v>7</v>
      </c>
      <c r="P37" s="12"/>
      <c r="X37" t="str">
        <f t="shared" si="11"/>
        <v xml:space="preserve">Team- </v>
      </c>
      <c r="Y37" t="str">
        <f t="shared" si="12"/>
        <v xml:space="preserve">Team- </v>
      </c>
    </row>
    <row r="38" spans="1:25" ht="16.95" customHeight="1" x14ac:dyDescent="0.3">
      <c r="A38" s="68">
        <v>14</v>
      </c>
      <c r="B38" s="68"/>
      <c r="C38" s="70" t="s">
        <v>1</v>
      </c>
      <c r="D38" s="140" t="s">
        <v>8</v>
      </c>
      <c r="E38" s="68" t="s">
        <v>126</v>
      </c>
      <c r="F38" s="68" t="s">
        <v>547</v>
      </c>
      <c r="G38" s="68"/>
      <c r="H38" s="68"/>
      <c r="I38" s="68"/>
      <c r="J38" s="64">
        <f t="shared" si="7"/>
        <v>0</v>
      </c>
      <c r="L38" s="90" t="s">
        <v>10</v>
      </c>
      <c r="M38" s="111" t="s">
        <v>550</v>
      </c>
      <c r="N38" s="67">
        <f>COUNTIF('Night ONE'!I$3:I$56,M38)+COUNTIF(I$3:I$87,M38)</f>
        <v>0</v>
      </c>
      <c r="O38" s="64">
        <f t="shared" si="3"/>
        <v>7</v>
      </c>
      <c r="P38" s="12"/>
      <c r="X38" t="str">
        <f t="shared" si="11"/>
        <v xml:space="preserve">Team- </v>
      </c>
      <c r="Y38" t="str">
        <f t="shared" si="12"/>
        <v xml:space="preserve">Team- </v>
      </c>
    </row>
    <row r="39" spans="1:25" x14ac:dyDescent="0.3">
      <c r="A39" s="64">
        <v>15</v>
      </c>
      <c r="B39" s="71">
        <v>0.39583333333333331</v>
      </c>
      <c r="C39" s="72" t="s">
        <v>0</v>
      </c>
      <c r="D39" s="141" t="s">
        <v>8</v>
      </c>
      <c r="E39" s="64" t="s">
        <v>107</v>
      </c>
      <c r="F39" s="64" t="s">
        <v>110</v>
      </c>
      <c r="G39" s="64"/>
      <c r="H39" s="64"/>
      <c r="I39" s="64"/>
      <c r="J39" s="64">
        <f t="shared" si="7"/>
        <v>0</v>
      </c>
      <c r="X39" t="str">
        <f t="shared" si="11"/>
        <v xml:space="preserve">Team- </v>
      </c>
      <c r="Y39" t="str">
        <f t="shared" si="12"/>
        <v xml:space="preserve">Team- </v>
      </c>
    </row>
    <row r="40" spans="1:25" x14ac:dyDescent="0.3">
      <c r="A40" s="64">
        <v>16</v>
      </c>
      <c r="B40" s="64"/>
      <c r="C40" s="72" t="s">
        <v>1</v>
      </c>
      <c r="D40" s="141" t="s">
        <v>8</v>
      </c>
      <c r="E40" s="64" t="s">
        <v>546</v>
      </c>
      <c r="F40" s="64" t="s">
        <v>120</v>
      </c>
      <c r="G40" s="64"/>
      <c r="H40" s="64"/>
      <c r="I40" s="64"/>
      <c r="J40" s="64">
        <f t="shared" si="7"/>
        <v>0</v>
      </c>
      <c r="X40" t="str">
        <f t="shared" si="11"/>
        <v xml:space="preserve">Team- </v>
      </c>
      <c r="Y40" t="str">
        <f t="shared" si="12"/>
        <v xml:space="preserve">Team- </v>
      </c>
    </row>
    <row r="41" spans="1:25" x14ac:dyDescent="0.3">
      <c r="A41" s="68">
        <v>17</v>
      </c>
      <c r="B41" s="69">
        <v>0.41666666666666669</v>
      </c>
      <c r="C41" s="70" t="s">
        <v>0</v>
      </c>
      <c r="D41" s="140" t="s">
        <v>8</v>
      </c>
      <c r="E41" s="68" t="s">
        <v>388</v>
      </c>
      <c r="F41" s="68" t="s">
        <v>547</v>
      </c>
      <c r="G41" s="68"/>
      <c r="H41" s="68"/>
      <c r="I41" s="68"/>
      <c r="J41" s="64">
        <f t="shared" si="7"/>
        <v>0</v>
      </c>
      <c r="X41" t="str">
        <f t="shared" si="11"/>
        <v xml:space="preserve">Team- </v>
      </c>
      <c r="Y41" t="str">
        <f t="shared" si="12"/>
        <v xml:space="preserve">Team- </v>
      </c>
    </row>
    <row r="42" spans="1:25" x14ac:dyDescent="0.3">
      <c r="A42" s="68">
        <v>18</v>
      </c>
      <c r="B42" s="68"/>
      <c r="C42" s="70" t="s">
        <v>1</v>
      </c>
      <c r="D42" s="140" t="s">
        <v>8</v>
      </c>
      <c r="E42" s="68" t="s">
        <v>124</v>
      </c>
      <c r="F42" s="68" t="s">
        <v>196</v>
      </c>
      <c r="G42" s="153"/>
      <c r="H42" s="68"/>
      <c r="I42" s="68"/>
      <c r="J42" s="64">
        <f t="shared" si="7"/>
        <v>0</v>
      </c>
      <c r="X42" t="str">
        <f t="shared" si="11"/>
        <v xml:space="preserve">Team- </v>
      </c>
      <c r="Y42" t="str">
        <f t="shared" si="12"/>
        <v xml:space="preserve">Team- </v>
      </c>
    </row>
    <row r="43" spans="1:25" x14ac:dyDescent="0.3">
      <c r="A43" s="152"/>
    </row>
    <row r="44" spans="1:25" x14ac:dyDescent="0.3">
      <c r="A44" s="152"/>
    </row>
    <row r="45" spans="1:25" x14ac:dyDescent="0.3">
      <c r="A45" s="152"/>
    </row>
    <row r="46" spans="1:25" ht="21" x14ac:dyDescent="0.4">
      <c r="A46" s="48" t="s">
        <v>528</v>
      </c>
      <c r="C46" s="13"/>
      <c r="F46" s="152"/>
      <c r="G46" s="147" t="s">
        <v>140</v>
      </c>
      <c r="H46" s="147"/>
    </row>
    <row r="47" spans="1:25" x14ac:dyDescent="0.3">
      <c r="A47" s="64"/>
      <c r="B47" s="64"/>
      <c r="C47" s="84"/>
      <c r="D47" s="67" t="s">
        <v>176</v>
      </c>
      <c r="E47" s="113" t="s">
        <v>129</v>
      </c>
      <c r="F47" s="113" t="s">
        <v>130</v>
      </c>
      <c r="G47" s="114" t="s">
        <v>141</v>
      </c>
      <c r="H47" s="114" t="s">
        <v>142</v>
      </c>
      <c r="I47" s="115" t="s">
        <v>143</v>
      </c>
      <c r="J47" s="126" t="s">
        <v>144</v>
      </c>
      <c r="R47" s="12"/>
      <c r="S47" s="3" t="s">
        <v>377</v>
      </c>
      <c r="T47" s="3" t="s">
        <v>396</v>
      </c>
      <c r="U47" s="3" t="s">
        <v>379</v>
      </c>
      <c r="V47" s="3" t="s">
        <v>397</v>
      </c>
    </row>
    <row r="48" spans="1:25" x14ac:dyDescent="0.3">
      <c r="A48" s="68">
        <v>1</v>
      </c>
      <c r="B48" s="69">
        <v>0.25</v>
      </c>
      <c r="C48" s="70" t="s">
        <v>0</v>
      </c>
      <c r="D48" s="140" t="s">
        <v>9</v>
      </c>
      <c r="E48" s="68" t="s">
        <v>549</v>
      </c>
      <c r="F48" s="68" t="s">
        <v>441</v>
      </c>
      <c r="G48" s="68"/>
      <c r="H48" s="68"/>
      <c r="I48" s="68"/>
      <c r="J48" s="64">
        <f t="shared" ref="J48:J65" si="13">G48-H48</f>
        <v>0</v>
      </c>
      <c r="S48" t="s">
        <v>117</v>
      </c>
      <c r="T48">
        <f t="shared" ref="T48:T56" si="14">COUNTIF(E$50:F$67,$S48)</f>
        <v>4</v>
      </c>
      <c r="U48">
        <f t="shared" ref="U48:U56" si="15">COUNTIF(E$50:E$67,$S48)</f>
        <v>2</v>
      </c>
      <c r="V48">
        <f t="shared" ref="V48:V56" si="16">COUNTIFS(F$50:F$67,$S48,C$48:C$65,"court 1")+COUNTIFS(E$50:E$67,$S48,C$48:C$65,"court 1")</f>
        <v>2</v>
      </c>
    </row>
    <row r="49" spans="1:22" x14ac:dyDescent="0.3">
      <c r="A49" s="68">
        <v>2</v>
      </c>
      <c r="B49" s="68"/>
      <c r="C49" s="70" t="s">
        <v>2</v>
      </c>
      <c r="D49" s="140" t="s">
        <v>9</v>
      </c>
      <c r="E49" s="153" t="s">
        <v>548</v>
      </c>
      <c r="F49" s="153" t="s">
        <v>119</v>
      </c>
      <c r="G49" s="68"/>
      <c r="H49" s="68"/>
      <c r="I49" s="68"/>
      <c r="J49" s="64">
        <f t="shared" si="13"/>
        <v>0</v>
      </c>
      <c r="S49" t="s">
        <v>401</v>
      </c>
      <c r="T49">
        <f t="shared" si="14"/>
        <v>4</v>
      </c>
      <c r="U49">
        <f t="shared" si="15"/>
        <v>2</v>
      </c>
      <c r="V49">
        <f t="shared" si="16"/>
        <v>2</v>
      </c>
    </row>
    <row r="50" spans="1:22" x14ac:dyDescent="0.3">
      <c r="A50" s="64">
        <v>3</v>
      </c>
      <c r="B50" s="71">
        <v>0.27083333333333331</v>
      </c>
      <c r="C50" s="72" t="s">
        <v>0</v>
      </c>
      <c r="D50" s="141" t="s">
        <v>9</v>
      </c>
      <c r="E50" s="64" t="s">
        <v>404</v>
      </c>
      <c r="F50" s="64" t="s">
        <v>596</v>
      </c>
      <c r="G50" s="64"/>
      <c r="H50" s="64"/>
      <c r="I50" s="64"/>
      <c r="J50" s="64">
        <f t="shared" si="13"/>
        <v>0</v>
      </c>
      <c r="S50" t="s">
        <v>596</v>
      </c>
      <c r="T50">
        <f t="shared" si="14"/>
        <v>4</v>
      </c>
      <c r="U50">
        <f t="shared" si="15"/>
        <v>2</v>
      </c>
      <c r="V50">
        <f t="shared" si="16"/>
        <v>2</v>
      </c>
    </row>
    <row r="51" spans="1:22" x14ac:dyDescent="0.3">
      <c r="A51" s="64">
        <v>4</v>
      </c>
      <c r="B51" s="64"/>
      <c r="C51" s="72" t="s">
        <v>2</v>
      </c>
      <c r="D51" s="141" t="s">
        <v>9</v>
      </c>
      <c r="E51" s="64" t="s">
        <v>117</v>
      </c>
      <c r="F51" s="64" t="s">
        <v>401</v>
      </c>
      <c r="G51" s="64"/>
      <c r="H51" s="64"/>
      <c r="I51" s="64"/>
      <c r="J51" s="64">
        <f t="shared" si="13"/>
        <v>0</v>
      </c>
      <c r="S51" t="s">
        <v>404</v>
      </c>
      <c r="T51">
        <f t="shared" si="14"/>
        <v>4</v>
      </c>
      <c r="U51">
        <f t="shared" si="15"/>
        <v>2</v>
      </c>
      <c r="V51">
        <f t="shared" si="16"/>
        <v>1</v>
      </c>
    </row>
    <row r="52" spans="1:22" x14ac:dyDescent="0.3">
      <c r="A52" s="68">
        <v>5</v>
      </c>
      <c r="B52" s="69">
        <v>0.29166666666666669</v>
      </c>
      <c r="C52" s="70" t="s">
        <v>0</v>
      </c>
      <c r="D52" s="140" t="s">
        <v>9</v>
      </c>
      <c r="E52" s="68" t="s">
        <v>119</v>
      </c>
      <c r="F52" s="68" t="s">
        <v>113</v>
      </c>
      <c r="G52" s="68"/>
      <c r="H52" s="68"/>
      <c r="I52" s="68"/>
      <c r="J52" s="64">
        <f t="shared" si="13"/>
        <v>0</v>
      </c>
      <c r="S52" t="s">
        <v>549</v>
      </c>
      <c r="T52">
        <f t="shared" si="14"/>
        <v>3</v>
      </c>
      <c r="U52">
        <f t="shared" si="15"/>
        <v>1</v>
      </c>
      <c r="V52">
        <f t="shared" si="16"/>
        <v>2</v>
      </c>
    </row>
    <row r="53" spans="1:22" x14ac:dyDescent="0.3">
      <c r="A53" s="68">
        <v>6</v>
      </c>
      <c r="B53" s="68"/>
      <c r="C53" s="70" t="s">
        <v>2</v>
      </c>
      <c r="D53" s="140" t="s">
        <v>9</v>
      </c>
      <c r="E53" s="68" t="s">
        <v>441</v>
      </c>
      <c r="F53" s="68" t="s">
        <v>548</v>
      </c>
      <c r="G53" s="68"/>
      <c r="H53" s="68"/>
      <c r="I53" s="68"/>
      <c r="J53" s="64">
        <f t="shared" si="13"/>
        <v>0</v>
      </c>
      <c r="S53" t="s">
        <v>119</v>
      </c>
      <c r="T53">
        <f t="shared" si="14"/>
        <v>3</v>
      </c>
      <c r="U53">
        <f t="shared" si="15"/>
        <v>2</v>
      </c>
      <c r="V53">
        <f t="shared" si="16"/>
        <v>3</v>
      </c>
    </row>
    <row r="54" spans="1:22" x14ac:dyDescent="0.3">
      <c r="A54" s="64">
        <v>7</v>
      </c>
      <c r="B54" s="71">
        <v>0.3125</v>
      </c>
      <c r="C54" s="72" t="s">
        <v>0</v>
      </c>
      <c r="D54" s="141" t="s">
        <v>9</v>
      </c>
      <c r="E54" s="64" t="s">
        <v>401</v>
      </c>
      <c r="F54" s="64" t="s">
        <v>549</v>
      </c>
      <c r="G54" s="64"/>
      <c r="H54" s="64"/>
      <c r="I54" s="64"/>
      <c r="J54" s="64">
        <f t="shared" si="13"/>
        <v>0</v>
      </c>
      <c r="S54" t="s">
        <v>441</v>
      </c>
      <c r="T54">
        <f t="shared" si="14"/>
        <v>3</v>
      </c>
      <c r="U54">
        <f t="shared" si="15"/>
        <v>2</v>
      </c>
      <c r="V54">
        <f t="shared" si="16"/>
        <v>1</v>
      </c>
    </row>
    <row r="55" spans="1:22" x14ac:dyDescent="0.3">
      <c r="A55" s="64">
        <v>8</v>
      </c>
      <c r="B55" s="64"/>
      <c r="C55" s="72" t="s">
        <v>2</v>
      </c>
      <c r="D55" s="141" t="s">
        <v>9</v>
      </c>
      <c r="E55" s="64" t="s">
        <v>117</v>
      </c>
      <c r="F55" s="64" t="s">
        <v>404</v>
      </c>
      <c r="G55" s="64"/>
      <c r="H55" s="64"/>
      <c r="I55" s="64"/>
      <c r="J55" s="64">
        <f t="shared" si="13"/>
        <v>0</v>
      </c>
      <c r="S55" t="s">
        <v>113</v>
      </c>
      <c r="T55">
        <f t="shared" si="14"/>
        <v>4</v>
      </c>
      <c r="U55">
        <f t="shared" si="15"/>
        <v>2</v>
      </c>
      <c r="V55">
        <f t="shared" si="16"/>
        <v>2</v>
      </c>
    </row>
    <row r="56" spans="1:22" x14ac:dyDescent="0.3">
      <c r="A56" s="68">
        <v>9</v>
      </c>
      <c r="B56" s="69">
        <v>0.33333333333333331</v>
      </c>
      <c r="C56" s="70" t="s">
        <v>0</v>
      </c>
      <c r="D56" s="140" t="s">
        <v>9</v>
      </c>
      <c r="E56" s="68" t="s">
        <v>596</v>
      </c>
      <c r="F56" s="68" t="s">
        <v>119</v>
      </c>
      <c r="G56" s="68"/>
      <c r="H56" s="68"/>
      <c r="I56" s="68"/>
      <c r="J56" s="64">
        <f t="shared" si="13"/>
        <v>0</v>
      </c>
      <c r="S56" t="s">
        <v>548</v>
      </c>
      <c r="T56">
        <f t="shared" si="14"/>
        <v>3</v>
      </c>
      <c r="U56">
        <f t="shared" si="15"/>
        <v>1</v>
      </c>
      <c r="V56">
        <f t="shared" si="16"/>
        <v>1</v>
      </c>
    </row>
    <row r="57" spans="1:22" x14ac:dyDescent="0.3">
      <c r="A57" s="68">
        <v>10</v>
      </c>
      <c r="B57" s="68"/>
      <c r="C57" s="70" t="s">
        <v>2</v>
      </c>
      <c r="D57" s="140" t="s">
        <v>9</v>
      </c>
      <c r="E57" s="68" t="s">
        <v>113</v>
      </c>
      <c r="F57" s="68" t="s">
        <v>548</v>
      </c>
      <c r="G57" s="68"/>
      <c r="H57" s="68"/>
      <c r="I57" s="68"/>
      <c r="J57" s="64">
        <f t="shared" si="13"/>
        <v>0</v>
      </c>
    </row>
    <row r="58" spans="1:22" x14ac:dyDescent="0.3">
      <c r="A58" s="64">
        <v>11</v>
      </c>
      <c r="B58" s="71">
        <v>0.35416666666666669</v>
      </c>
      <c r="C58" s="72" t="s">
        <v>0</v>
      </c>
      <c r="D58" s="141" t="s">
        <v>9</v>
      </c>
      <c r="E58" s="64" t="s">
        <v>441</v>
      </c>
      <c r="F58" s="64" t="s">
        <v>401</v>
      </c>
      <c r="G58" s="64"/>
      <c r="H58" s="64"/>
      <c r="I58" s="64"/>
      <c r="J58" s="64">
        <f t="shared" si="13"/>
        <v>0</v>
      </c>
    </row>
    <row r="59" spans="1:22" x14ac:dyDescent="0.3">
      <c r="A59" s="64">
        <v>12</v>
      </c>
      <c r="B59" s="64"/>
      <c r="C59" s="72" t="s">
        <v>2</v>
      </c>
      <c r="D59" s="141" t="s">
        <v>9</v>
      </c>
      <c r="E59" s="64" t="s">
        <v>549</v>
      </c>
      <c r="F59" s="64" t="s">
        <v>404</v>
      </c>
      <c r="G59" s="64"/>
      <c r="H59" s="64"/>
      <c r="I59" s="64"/>
      <c r="J59" s="64">
        <f t="shared" si="13"/>
        <v>0</v>
      </c>
    </row>
    <row r="60" spans="1:22" x14ac:dyDescent="0.3">
      <c r="A60" s="68">
        <v>13</v>
      </c>
      <c r="B60" s="69">
        <v>0.375</v>
      </c>
      <c r="C60" s="70" t="s">
        <v>0</v>
      </c>
      <c r="D60" s="140" t="s">
        <v>9</v>
      </c>
      <c r="E60" s="68" t="s">
        <v>119</v>
      </c>
      <c r="F60" s="68" t="s">
        <v>117</v>
      </c>
      <c r="G60" s="68"/>
      <c r="H60" s="68"/>
      <c r="I60" s="68"/>
      <c r="J60" s="64">
        <f t="shared" si="13"/>
        <v>0</v>
      </c>
    </row>
    <row r="61" spans="1:22" x14ac:dyDescent="0.3">
      <c r="A61" s="68">
        <v>14</v>
      </c>
      <c r="B61" s="68"/>
      <c r="C61" s="70" t="s">
        <v>2</v>
      </c>
      <c r="D61" s="140" t="s">
        <v>9</v>
      </c>
      <c r="E61" s="68" t="s">
        <v>596</v>
      </c>
      <c r="F61" s="68" t="s">
        <v>113</v>
      </c>
      <c r="G61" s="68"/>
      <c r="H61" s="68"/>
      <c r="I61" s="68"/>
      <c r="J61" s="64">
        <f t="shared" si="13"/>
        <v>0</v>
      </c>
    </row>
    <row r="62" spans="1:22" x14ac:dyDescent="0.3">
      <c r="A62" s="64">
        <v>15</v>
      </c>
      <c r="B62" s="71">
        <v>0.39583333333333331</v>
      </c>
      <c r="C62" s="72" t="s">
        <v>0</v>
      </c>
      <c r="D62" s="141" t="s">
        <v>9</v>
      </c>
      <c r="E62" s="64" t="s">
        <v>548</v>
      </c>
      <c r="F62" s="64" t="s">
        <v>549</v>
      </c>
      <c r="G62" s="64"/>
      <c r="H62" s="64"/>
      <c r="I62" s="64"/>
      <c r="J62" s="64">
        <f t="shared" si="13"/>
        <v>0</v>
      </c>
    </row>
    <row r="63" spans="1:22" x14ac:dyDescent="0.3">
      <c r="A63" s="64">
        <v>16</v>
      </c>
      <c r="B63" s="64"/>
      <c r="C63" s="72" t="s">
        <v>2</v>
      </c>
      <c r="D63" s="141" t="s">
        <v>9</v>
      </c>
      <c r="E63" s="64" t="s">
        <v>404</v>
      </c>
      <c r="F63" s="64" t="s">
        <v>441</v>
      </c>
      <c r="G63" s="64"/>
      <c r="H63" s="64"/>
      <c r="I63" s="64"/>
      <c r="J63" s="64">
        <f t="shared" si="13"/>
        <v>0</v>
      </c>
    </row>
    <row r="64" spans="1:22" x14ac:dyDescent="0.3">
      <c r="A64" s="68">
        <v>17</v>
      </c>
      <c r="B64" s="69">
        <v>0.41666666666666669</v>
      </c>
      <c r="C64" s="70" t="s">
        <v>0</v>
      </c>
      <c r="D64" s="140" t="s">
        <v>9</v>
      </c>
      <c r="E64" s="68" t="s">
        <v>113</v>
      </c>
      <c r="F64" s="68" t="s">
        <v>117</v>
      </c>
      <c r="G64" s="68"/>
      <c r="H64" s="68"/>
      <c r="I64" s="68"/>
      <c r="J64" s="64">
        <f t="shared" si="13"/>
        <v>0</v>
      </c>
    </row>
    <row r="65" spans="1:22" x14ac:dyDescent="0.3">
      <c r="A65" s="68">
        <v>18</v>
      </c>
      <c r="B65" s="68"/>
      <c r="C65" s="70" t="s">
        <v>2</v>
      </c>
      <c r="D65" s="140" t="s">
        <v>9</v>
      </c>
      <c r="E65" s="68" t="s">
        <v>401</v>
      </c>
      <c r="F65" s="68" t="s">
        <v>596</v>
      </c>
      <c r="G65" s="68"/>
      <c r="H65" s="68"/>
      <c r="I65" s="68"/>
      <c r="J65" s="64">
        <f t="shared" si="13"/>
        <v>0</v>
      </c>
    </row>
    <row r="66" spans="1:22" x14ac:dyDescent="0.3">
      <c r="B66" s="2"/>
    </row>
    <row r="68" spans="1:22" ht="21" x14ac:dyDescent="0.4">
      <c r="A68" s="48" t="s">
        <v>529</v>
      </c>
      <c r="C68" s="13"/>
      <c r="F68" s="152"/>
      <c r="G68" s="248" t="s">
        <v>140</v>
      </c>
      <c r="H68" s="248"/>
    </row>
    <row r="69" spans="1:22" x14ac:dyDescent="0.3">
      <c r="A69" s="64"/>
      <c r="B69" s="64"/>
      <c r="C69" s="84"/>
      <c r="D69" s="67" t="s">
        <v>176</v>
      </c>
      <c r="E69" s="113" t="s">
        <v>129</v>
      </c>
      <c r="F69" s="113" t="s">
        <v>130</v>
      </c>
      <c r="G69" s="114" t="s">
        <v>141</v>
      </c>
      <c r="H69" s="114" t="s">
        <v>142</v>
      </c>
      <c r="I69" s="115" t="s">
        <v>143</v>
      </c>
      <c r="J69" s="126" t="s">
        <v>144</v>
      </c>
      <c r="S69" s="3" t="s">
        <v>378</v>
      </c>
      <c r="T69" s="3" t="s">
        <v>398</v>
      </c>
      <c r="U69" s="3" t="s">
        <v>380</v>
      </c>
      <c r="V69" s="3" t="s">
        <v>397</v>
      </c>
    </row>
    <row r="70" spans="1:22" x14ac:dyDescent="0.3">
      <c r="A70" s="68">
        <v>1</v>
      </c>
      <c r="B70" s="69">
        <v>0.25</v>
      </c>
      <c r="C70" s="70" t="s">
        <v>1</v>
      </c>
      <c r="D70" s="140" t="s">
        <v>10</v>
      </c>
      <c r="E70" s="68" t="s">
        <v>610</v>
      </c>
      <c r="F70" s="68" t="s">
        <v>116</v>
      </c>
      <c r="G70" s="68"/>
      <c r="H70" s="68"/>
      <c r="I70" s="68"/>
      <c r="J70" s="64">
        <f t="shared" ref="J70:J87" si="17">G70-H70</f>
        <v>0</v>
      </c>
      <c r="S70" t="s">
        <v>181</v>
      </c>
      <c r="T70">
        <f t="shared" ref="T70:T78" si="18">COUNTIF(E$72:F$89,$S70)</f>
        <v>4</v>
      </c>
      <c r="U70">
        <f t="shared" ref="U70:U78" si="19">COUNTIF(E$72:E$89,$S70)</f>
        <v>2</v>
      </c>
      <c r="V70">
        <f t="shared" ref="V70:V78" si="20">COUNTIFS(F$72:F$89,$S70,C$70:C$87,"court 2")+COUNTIFS(E$72:E$89,$S70,C$70:C$87,"court 2")</f>
        <v>2</v>
      </c>
    </row>
    <row r="71" spans="1:22" x14ac:dyDescent="0.3">
      <c r="A71" s="68">
        <v>2</v>
      </c>
      <c r="B71" s="68"/>
      <c r="C71" s="70" t="s">
        <v>3</v>
      </c>
      <c r="D71" s="140" t="s">
        <v>10</v>
      </c>
      <c r="E71" s="153" t="s">
        <v>550</v>
      </c>
      <c r="F71" s="153" t="s">
        <v>611</v>
      </c>
      <c r="G71" s="68"/>
      <c r="H71" s="68"/>
      <c r="I71" s="68"/>
      <c r="J71" s="64">
        <f t="shared" si="17"/>
        <v>0</v>
      </c>
      <c r="S71" t="s">
        <v>106</v>
      </c>
      <c r="T71">
        <f t="shared" si="18"/>
        <v>4</v>
      </c>
      <c r="U71">
        <f t="shared" si="19"/>
        <v>2</v>
      </c>
      <c r="V71">
        <f t="shared" si="20"/>
        <v>2</v>
      </c>
    </row>
    <row r="72" spans="1:22" x14ac:dyDescent="0.3">
      <c r="A72" s="64">
        <v>3</v>
      </c>
      <c r="B72" s="71">
        <v>0.27083333333333331</v>
      </c>
      <c r="C72" s="72" t="s">
        <v>1</v>
      </c>
      <c r="D72" s="141" t="s">
        <v>10</v>
      </c>
      <c r="E72" s="64" t="s">
        <v>392</v>
      </c>
      <c r="F72" s="64" t="s">
        <v>551</v>
      </c>
      <c r="G72" s="64"/>
      <c r="H72" s="64"/>
      <c r="I72" s="64"/>
      <c r="J72" s="64">
        <f t="shared" si="17"/>
        <v>0</v>
      </c>
      <c r="S72" t="s">
        <v>551</v>
      </c>
      <c r="T72">
        <f t="shared" si="18"/>
        <v>4</v>
      </c>
      <c r="U72">
        <f t="shared" si="19"/>
        <v>2</v>
      </c>
      <c r="V72">
        <f t="shared" si="20"/>
        <v>2</v>
      </c>
    </row>
    <row r="73" spans="1:22" x14ac:dyDescent="0.3">
      <c r="A73" s="64">
        <v>4</v>
      </c>
      <c r="B73" s="64"/>
      <c r="C73" s="72" t="s">
        <v>3</v>
      </c>
      <c r="D73" s="141" t="s">
        <v>10</v>
      </c>
      <c r="E73" s="64" t="s">
        <v>181</v>
      </c>
      <c r="F73" s="64" t="s">
        <v>106</v>
      </c>
      <c r="G73" s="64"/>
      <c r="H73" s="64"/>
      <c r="I73" s="64"/>
      <c r="J73" s="64">
        <f t="shared" si="17"/>
        <v>0</v>
      </c>
      <c r="S73" t="s">
        <v>392</v>
      </c>
      <c r="T73">
        <f t="shared" si="18"/>
        <v>4</v>
      </c>
      <c r="U73">
        <f t="shared" si="19"/>
        <v>2</v>
      </c>
      <c r="V73">
        <f t="shared" si="20"/>
        <v>1</v>
      </c>
    </row>
    <row r="74" spans="1:22" x14ac:dyDescent="0.3">
      <c r="A74" s="68">
        <v>5</v>
      </c>
      <c r="B74" s="69">
        <v>0.29166666666666669</v>
      </c>
      <c r="C74" s="70" t="s">
        <v>1</v>
      </c>
      <c r="D74" s="140" t="s">
        <v>10</v>
      </c>
      <c r="E74" s="68" t="s">
        <v>611</v>
      </c>
      <c r="F74" s="68" t="s">
        <v>111</v>
      </c>
      <c r="G74" s="68"/>
      <c r="H74" s="68"/>
      <c r="I74" s="68"/>
      <c r="J74" s="64">
        <f t="shared" si="17"/>
        <v>0</v>
      </c>
      <c r="S74" t="s">
        <v>610</v>
      </c>
      <c r="T74">
        <f t="shared" si="18"/>
        <v>3</v>
      </c>
      <c r="U74">
        <f t="shared" si="19"/>
        <v>1</v>
      </c>
      <c r="V74">
        <f t="shared" si="20"/>
        <v>2</v>
      </c>
    </row>
    <row r="75" spans="1:22" x14ac:dyDescent="0.3">
      <c r="A75" s="68">
        <v>6</v>
      </c>
      <c r="B75" s="68"/>
      <c r="C75" s="70" t="s">
        <v>3</v>
      </c>
      <c r="D75" s="140" t="s">
        <v>10</v>
      </c>
      <c r="E75" s="68" t="s">
        <v>116</v>
      </c>
      <c r="F75" s="68" t="s">
        <v>550</v>
      </c>
      <c r="G75" s="68"/>
      <c r="H75" s="68"/>
      <c r="I75" s="68"/>
      <c r="J75" s="64">
        <f t="shared" si="17"/>
        <v>0</v>
      </c>
      <c r="S75" t="s">
        <v>611</v>
      </c>
      <c r="T75">
        <f t="shared" si="18"/>
        <v>3</v>
      </c>
      <c r="U75">
        <f t="shared" si="19"/>
        <v>2</v>
      </c>
      <c r="V75">
        <f t="shared" si="20"/>
        <v>3</v>
      </c>
    </row>
    <row r="76" spans="1:22" x14ac:dyDescent="0.3">
      <c r="A76" s="64">
        <v>7</v>
      </c>
      <c r="B76" s="71">
        <v>0.3125</v>
      </c>
      <c r="C76" s="72" t="s">
        <v>1</v>
      </c>
      <c r="D76" s="141" t="s">
        <v>10</v>
      </c>
      <c r="E76" s="64" t="s">
        <v>106</v>
      </c>
      <c r="F76" s="64" t="s">
        <v>610</v>
      </c>
      <c r="G76" s="64"/>
      <c r="H76" s="64"/>
      <c r="I76" s="64"/>
      <c r="J76" s="64">
        <f t="shared" si="17"/>
        <v>0</v>
      </c>
      <c r="S76" t="s">
        <v>116</v>
      </c>
      <c r="T76">
        <f t="shared" si="18"/>
        <v>3</v>
      </c>
      <c r="U76">
        <f t="shared" si="19"/>
        <v>2</v>
      </c>
      <c r="V76">
        <f t="shared" si="20"/>
        <v>1</v>
      </c>
    </row>
    <row r="77" spans="1:22" x14ac:dyDescent="0.3">
      <c r="A77" s="64">
        <v>8</v>
      </c>
      <c r="B77" s="64"/>
      <c r="C77" s="72" t="s">
        <v>3</v>
      </c>
      <c r="D77" s="141" t="s">
        <v>10</v>
      </c>
      <c r="E77" s="64" t="s">
        <v>181</v>
      </c>
      <c r="F77" s="64" t="s">
        <v>392</v>
      </c>
      <c r="G77" s="64"/>
      <c r="H77" s="64"/>
      <c r="I77" s="64"/>
      <c r="J77" s="64">
        <f t="shared" si="17"/>
        <v>0</v>
      </c>
      <c r="S77" t="s">
        <v>111</v>
      </c>
      <c r="T77">
        <f t="shared" si="18"/>
        <v>4</v>
      </c>
      <c r="U77">
        <f t="shared" si="19"/>
        <v>2</v>
      </c>
      <c r="V77">
        <f t="shared" si="20"/>
        <v>2</v>
      </c>
    </row>
    <row r="78" spans="1:22" x14ac:dyDescent="0.3">
      <c r="A78" s="68">
        <v>9</v>
      </c>
      <c r="B78" s="69">
        <v>0.33333333333333331</v>
      </c>
      <c r="C78" s="70" t="s">
        <v>1</v>
      </c>
      <c r="D78" s="140" t="s">
        <v>10</v>
      </c>
      <c r="E78" s="68" t="s">
        <v>551</v>
      </c>
      <c r="F78" s="68" t="s">
        <v>611</v>
      </c>
      <c r="G78" s="68"/>
      <c r="H78" s="68"/>
      <c r="I78" s="68"/>
      <c r="J78" s="64">
        <f t="shared" si="17"/>
        <v>0</v>
      </c>
      <c r="S78" t="s">
        <v>550</v>
      </c>
      <c r="T78">
        <f t="shared" si="18"/>
        <v>3</v>
      </c>
      <c r="U78">
        <f t="shared" si="19"/>
        <v>1</v>
      </c>
      <c r="V78">
        <f t="shared" si="20"/>
        <v>1</v>
      </c>
    </row>
    <row r="79" spans="1:22" x14ac:dyDescent="0.3">
      <c r="A79" s="68">
        <v>10</v>
      </c>
      <c r="B79" s="68"/>
      <c r="C79" s="70" t="s">
        <v>3</v>
      </c>
      <c r="D79" s="140" t="s">
        <v>10</v>
      </c>
      <c r="E79" s="68" t="s">
        <v>111</v>
      </c>
      <c r="F79" s="68" t="s">
        <v>550</v>
      </c>
      <c r="G79" s="68"/>
      <c r="H79" s="68"/>
      <c r="I79" s="68"/>
      <c r="J79" s="64">
        <f t="shared" si="17"/>
        <v>0</v>
      </c>
    </row>
    <row r="80" spans="1:22" x14ac:dyDescent="0.3">
      <c r="A80" s="64">
        <v>11</v>
      </c>
      <c r="B80" s="71">
        <v>0.35416666666666669</v>
      </c>
      <c r="C80" s="72" t="s">
        <v>1</v>
      </c>
      <c r="D80" s="141" t="s">
        <v>10</v>
      </c>
      <c r="E80" s="64" t="s">
        <v>116</v>
      </c>
      <c r="F80" s="64" t="s">
        <v>106</v>
      </c>
      <c r="G80" s="64"/>
      <c r="H80" s="64"/>
      <c r="I80" s="64"/>
      <c r="J80" s="64">
        <f t="shared" si="17"/>
        <v>0</v>
      </c>
    </row>
    <row r="81" spans="1:19" x14ac:dyDescent="0.3">
      <c r="A81" s="64">
        <v>12</v>
      </c>
      <c r="B81" s="64"/>
      <c r="C81" s="72" t="s">
        <v>3</v>
      </c>
      <c r="D81" s="141" t="s">
        <v>10</v>
      </c>
      <c r="E81" s="64" t="s">
        <v>610</v>
      </c>
      <c r="F81" s="64" t="s">
        <v>392</v>
      </c>
      <c r="G81" s="64"/>
      <c r="H81" s="64"/>
      <c r="I81" s="64"/>
      <c r="J81" s="64">
        <f t="shared" si="17"/>
        <v>0</v>
      </c>
      <c r="S81" s="3"/>
    </row>
    <row r="82" spans="1:19" x14ac:dyDescent="0.3">
      <c r="A82" s="68">
        <v>13</v>
      </c>
      <c r="B82" s="69">
        <v>0.375</v>
      </c>
      <c r="C82" s="70" t="s">
        <v>1</v>
      </c>
      <c r="D82" s="140" t="s">
        <v>10</v>
      </c>
      <c r="E82" s="68" t="s">
        <v>611</v>
      </c>
      <c r="F82" s="68" t="s">
        <v>181</v>
      </c>
      <c r="G82" s="68"/>
      <c r="H82" s="68"/>
      <c r="I82" s="68"/>
      <c r="J82" s="64">
        <f t="shared" si="17"/>
        <v>0</v>
      </c>
      <c r="S82" s="3"/>
    </row>
    <row r="83" spans="1:19" x14ac:dyDescent="0.3">
      <c r="A83" s="68">
        <v>14</v>
      </c>
      <c r="B83" s="68"/>
      <c r="C83" s="70" t="s">
        <v>3</v>
      </c>
      <c r="D83" s="140" t="s">
        <v>10</v>
      </c>
      <c r="E83" s="68" t="s">
        <v>551</v>
      </c>
      <c r="F83" s="68" t="s">
        <v>111</v>
      </c>
      <c r="G83" s="68"/>
      <c r="H83" s="68"/>
      <c r="I83" s="68"/>
      <c r="J83" s="64">
        <f t="shared" si="17"/>
        <v>0</v>
      </c>
      <c r="S83" s="3"/>
    </row>
    <row r="84" spans="1:19" x14ac:dyDescent="0.3">
      <c r="A84" s="64">
        <v>15</v>
      </c>
      <c r="B84" s="71">
        <v>0.39583333333333331</v>
      </c>
      <c r="C84" s="72" t="s">
        <v>1</v>
      </c>
      <c r="D84" s="141" t="s">
        <v>10</v>
      </c>
      <c r="E84" s="64" t="s">
        <v>550</v>
      </c>
      <c r="F84" s="64" t="s">
        <v>610</v>
      </c>
      <c r="G84" s="64"/>
      <c r="H84" s="64"/>
      <c r="I84" s="64"/>
      <c r="J84" s="64">
        <f t="shared" si="17"/>
        <v>0</v>
      </c>
      <c r="S84" s="3"/>
    </row>
    <row r="85" spans="1:19" x14ac:dyDescent="0.3">
      <c r="A85" s="64">
        <v>16</v>
      </c>
      <c r="B85" s="64"/>
      <c r="C85" s="72" t="s">
        <v>3</v>
      </c>
      <c r="D85" s="141" t="s">
        <v>10</v>
      </c>
      <c r="E85" s="64" t="s">
        <v>392</v>
      </c>
      <c r="F85" s="64" t="s">
        <v>116</v>
      </c>
      <c r="G85" s="64"/>
      <c r="H85" s="64"/>
      <c r="I85" s="64"/>
      <c r="J85" s="64">
        <f t="shared" si="17"/>
        <v>0</v>
      </c>
      <c r="S85" s="3"/>
    </row>
    <row r="86" spans="1:19" x14ac:dyDescent="0.3">
      <c r="A86" s="68">
        <v>17</v>
      </c>
      <c r="B86" s="69">
        <v>0.41666666666666669</v>
      </c>
      <c r="C86" s="70" t="s">
        <v>1</v>
      </c>
      <c r="D86" s="140" t="s">
        <v>10</v>
      </c>
      <c r="E86" s="68" t="s">
        <v>111</v>
      </c>
      <c r="F86" s="68" t="s">
        <v>181</v>
      </c>
      <c r="G86" s="68"/>
      <c r="H86" s="68"/>
      <c r="I86" s="68"/>
      <c r="J86" s="64">
        <f t="shared" si="17"/>
        <v>0</v>
      </c>
      <c r="S86" s="3"/>
    </row>
    <row r="87" spans="1:19" x14ac:dyDescent="0.3">
      <c r="A87" s="68">
        <v>18</v>
      </c>
      <c r="B87" s="68"/>
      <c r="C87" s="70" t="s">
        <v>3</v>
      </c>
      <c r="D87" s="140" t="s">
        <v>10</v>
      </c>
      <c r="E87" s="68" t="s">
        <v>106</v>
      </c>
      <c r="F87" s="68" t="s">
        <v>551</v>
      </c>
      <c r="G87" s="68"/>
      <c r="H87" s="68"/>
      <c r="I87" s="68"/>
      <c r="J87" s="64">
        <f t="shared" si="17"/>
        <v>0</v>
      </c>
    </row>
  </sheetData>
  <sortState xmlns:xlrd2="http://schemas.microsoft.com/office/spreadsheetml/2017/richdata2" ref="M27:O34">
    <sortCondition descending="1" ref="N27:N34"/>
  </sortState>
  <mergeCells count="3">
    <mergeCell ref="G1:H1"/>
    <mergeCell ref="G23:H23"/>
    <mergeCell ref="G68:H68"/>
  </mergeCells>
  <phoneticPr fontId="25" type="noConversion"/>
  <pageMargins left="0.2" right="0.2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BE97"/>
  <sheetViews>
    <sheetView zoomScale="96" workbookViewId="0">
      <selection activeCell="F67" sqref="F67"/>
    </sheetView>
  </sheetViews>
  <sheetFormatPr defaultColWidth="9.109375" defaultRowHeight="14.4" x14ac:dyDescent="0.3"/>
  <cols>
    <col min="1" max="1" width="3" customWidth="1"/>
    <col min="2" max="2" width="5.77734375" customWidth="1"/>
    <col min="4" max="4" width="7.21875" customWidth="1"/>
    <col min="5" max="5" width="26.44140625" customWidth="1"/>
    <col min="6" max="6" width="27.109375" customWidth="1"/>
    <col min="7" max="7" width="5" customWidth="1"/>
    <col min="8" max="8" width="5.33203125" customWidth="1"/>
    <col min="9" max="9" width="28" customWidth="1"/>
    <col min="10" max="10" width="5.88671875" customWidth="1"/>
    <col min="11" max="11" width="2.33203125" customWidth="1"/>
    <col min="12" max="12" width="6.109375" customWidth="1"/>
    <col min="13" max="13" width="28.44140625" customWidth="1"/>
    <col min="14" max="14" width="8.33203125" customWidth="1"/>
    <col min="15" max="15" width="7.88671875" customWidth="1"/>
    <col min="16" max="16" width="8.21875" customWidth="1"/>
    <col min="17" max="17" width="7.5546875" customWidth="1"/>
    <col min="18" max="18" width="10.109375" style="39" customWidth="1"/>
    <col min="19" max="19" width="25.77734375" customWidth="1"/>
    <col min="20" max="22" width="9.109375" customWidth="1"/>
  </cols>
  <sheetData>
    <row r="1" spans="1:57" ht="34.799999999999997" customHeight="1" thickBot="1" x14ac:dyDescent="0.45">
      <c r="A1" s="48" t="s">
        <v>536</v>
      </c>
      <c r="D1" s="39"/>
      <c r="G1" s="248" t="s">
        <v>140</v>
      </c>
      <c r="H1" s="248"/>
      <c r="K1" s="12"/>
      <c r="M1" s="3" t="s">
        <v>151</v>
      </c>
      <c r="P1" s="176" t="s">
        <v>572</v>
      </c>
      <c r="Q1" s="249" t="s">
        <v>566</v>
      </c>
      <c r="R1" s="250"/>
      <c r="AK1" s="3" t="s">
        <v>530</v>
      </c>
    </row>
    <row r="2" spans="1:57" x14ac:dyDescent="0.3">
      <c r="C2" s="13"/>
      <c r="D2" s="67" t="s">
        <v>176</v>
      </c>
      <c r="E2" s="34" t="s">
        <v>129</v>
      </c>
      <c r="F2" s="34" t="s">
        <v>130</v>
      </c>
      <c r="G2" s="59" t="s">
        <v>141</v>
      </c>
      <c r="H2" s="59" t="s">
        <v>142</v>
      </c>
      <c r="I2" s="57" t="s">
        <v>143</v>
      </c>
      <c r="J2" s="58" t="s">
        <v>144</v>
      </c>
      <c r="K2" s="12"/>
      <c r="L2" s="66" t="s">
        <v>176</v>
      </c>
      <c r="M2" s="66" t="s">
        <v>148</v>
      </c>
      <c r="N2" s="66" t="s">
        <v>146</v>
      </c>
      <c r="O2" s="66" t="s">
        <v>147</v>
      </c>
      <c r="P2" s="212" t="s">
        <v>152</v>
      </c>
      <c r="Q2" s="66" t="s">
        <v>146</v>
      </c>
      <c r="R2" s="66" t="s">
        <v>147</v>
      </c>
      <c r="S2" s="3"/>
      <c r="T2" s="3" t="s">
        <v>396</v>
      </c>
      <c r="U2" s="3" t="s">
        <v>379</v>
      </c>
      <c r="V2" s="3" t="s">
        <v>397</v>
      </c>
      <c r="AA2" s="10"/>
      <c r="AB2" t="s">
        <v>503</v>
      </c>
      <c r="AC2" t="s">
        <v>504</v>
      </c>
      <c r="AD2" t="s">
        <v>505</v>
      </c>
      <c r="AE2" t="s">
        <v>519</v>
      </c>
      <c r="AF2" s="195" t="s">
        <v>507</v>
      </c>
      <c r="AG2" t="s">
        <v>506</v>
      </c>
      <c r="AH2" t="s">
        <v>520</v>
      </c>
      <c r="AK2" t="s">
        <v>531</v>
      </c>
      <c r="BA2" t="s">
        <v>321</v>
      </c>
      <c r="BB2" t="s">
        <v>338</v>
      </c>
      <c r="BD2" t="s">
        <v>339</v>
      </c>
      <c r="BE2" t="s">
        <v>342</v>
      </c>
    </row>
    <row r="3" spans="1:57" x14ac:dyDescent="0.3">
      <c r="A3" s="68">
        <v>1</v>
      </c>
      <c r="B3" s="69">
        <v>0.25</v>
      </c>
      <c r="C3" s="70" t="s">
        <v>0</v>
      </c>
      <c r="D3" s="140" t="s">
        <v>7</v>
      </c>
      <c r="E3" s="68" t="s">
        <v>122</v>
      </c>
      <c r="F3" s="68" t="s">
        <v>391</v>
      </c>
      <c r="G3" s="68"/>
      <c r="H3" s="68"/>
      <c r="I3" s="68"/>
      <c r="J3" s="64">
        <f>G3-H3</f>
        <v>0</v>
      </c>
      <c r="K3" s="12"/>
      <c r="L3" s="90" t="s">
        <v>7</v>
      </c>
      <c r="M3" s="108" t="s">
        <v>122</v>
      </c>
      <c r="N3" s="67">
        <f>COUNTIF('Night ONE'!I$3:I$56,M3)+COUNTIF('NIGHT TWO'!I$3:I$87,M3)+COUNTIF(I$3:I$87,M3)</f>
        <v>0</v>
      </c>
      <c r="O3" s="64">
        <f>11-N3</f>
        <v>11</v>
      </c>
      <c r="P3">
        <v>45</v>
      </c>
      <c r="Q3" s="67">
        <f>COUNTIF('NIGHT TWO'!I$3:I$87,M3)+COUNTIF(I$3:I$87,M3)</f>
        <v>0</v>
      </c>
      <c r="R3" s="64">
        <f>8-Q3</f>
        <v>8</v>
      </c>
      <c r="S3" t="s">
        <v>122</v>
      </c>
      <c r="T3">
        <f>COUNTIF(E$3:F$20,$S3)</f>
        <v>4</v>
      </c>
      <c r="U3">
        <f t="shared" ref="U3:U11" si="0">COUNTIF(E$3:E$20,$S3)</f>
        <v>2</v>
      </c>
      <c r="V3">
        <f t="shared" ref="V3:V11" si="1">COUNTIFS(F$3:F$20,$S3,C$3:C$20,"court 1")+COUNTIFS(E$3:E$20,$S3,C$3:C$20,"court 1")</f>
        <v>2</v>
      </c>
      <c r="X3" t="s">
        <v>122</v>
      </c>
      <c r="Y3" t="s">
        <v>391</v>
      </c>
      <c r="AA3" t="s">
        <v>122</v>
      </c>
      <c r="AB3" s="2">
        <v>0.25</v>
      </c>
      <c r="AC3" s="2">
        <v>0.29166666666666669</v>
      </c>
      <c r="AD3" s="2">
        <v>0.33333333333333331</v>
      </c>
      <c r="AE3" s="2">
        <v>0.39583333333333331</v>
      </c>
      <c r="AF3" s="202">
        <f>AC3-AB3-TIME(0,30,0)</f>
        <v>2.0833333333333353E-2</v>
      </c>
      <c r="AG3" s="2">
        <f>AD3-AC3-TIME(0,30,0)</f>
        <v>2.0833333333333297E-2</v>
      </c>
      <c r="AH3" s="2">
        <f>AE3-AD3-TIME(0,30,0)</f>
        <v>4.1666666666666671E-2</v>
      </c>
      <c r="AI3" s="2"/>
      <c r="AK3" t="s">
        <v>523</v>
      </c>
      <c r="BA3" t="s">
        <v>332</v>
      </c>
      <c r="BB3" t="s">
        <v>333</v>
      </c>
      <c r="BD3" t="s">
        <v>349</v>
      </c>
      <c r="BE3" t="s">
        <v>348</v>
      </c>
    </row>
    <row r="4" spans="1:57" x14ac:dyDescent="0.3">
      <c r="A4" s="68">
        <v>2</v>
      </c>
      <c r="B4" s="69">
        <v>0.25</v>
      </c>
      <c r="C4" s="70" t="s">
        <v>2</v>
      </c>
      <c r="D4" s="140" t="s">
        <v>7</v>
      </c>
      <c r="E4" s="68" t="s">
        <v>114</v>
      </c>
      <c r="F4" s="68" t="s">
        <v>385</v>
      </c>
      <c r="G4" s="68"/>
      <c r="H4" s="68"/>
      <c r="I4" s="68"/>
      <c r="J4" s="64">
        <f t="shared" ref="J4:J20" si="2">G4-H4</f>
        <v>0</v>
      </c>
      <c r="K4" s="12"/>
      <c r="L4" s="90" t="s">
        <v>7</v>
      </c>
      <c r="M4" s="108" t="s">
        <v>197</v>
      </c>
      <c r="N4" s="67">
        <f>COUNTIF('Night ONE'!I$3:I$56,M4)+COUNTIF('NIGHT TWO'!I$3:I$87,M4)+COUNTIF(I$3:I$87,M4)</f>
        <v>0</v>
      </c>
      <c r="O4" s="64">
        <f t="shared" ref="O4:O38" si="3">11-N4</f>
        <v>11</v>
      </c>
      <c r="P4">
        <v>52</v>
      </c>
      <c r="Q4" s="67">
        <f>COUNTIF('NIGHT TWO'!I$3:I$87,M4)+COUNTIF(I$3:I$87,M4)</f>
        <v>0</v>
      </c>
      <c r="R4" s="64">
        <f t="shared" ref="R4:R38" si="4">8-Q4</f>
        <v>8</v>
      </c>
      <c r="S4" t="s">
        <v>197</v>
      </c>
      <c r="T4">
        <f t="shared" ref="T4:T11" si="5">COUNTIF(E$3:F$20,$S4)</f>
        <v>4</v>
      </c>
      <c r="U4">
        <f t="shared" si="0"/>
        <v>2</v>
      </c>
      <c r="V4">
        <f t="shared" si="1"/>
        <v>1</v>
      </c>
      <c r="X4" t="s">
        <v>114</v>
      </c>
      <c r="Y4" t="s">
        <v>385</v>
      </c>
      <c r="AA4" t="s">
        <v>197</v>
      </c>
      <c r="AB4" s="2">
        <v>0.27083333333333331</v>
      </c>
      <c r="AC4" s="2">
        <v>0.3125</v>
      </c>
      <c r="AD4" s="2">
        <v>0.35416666666666669</v>
      </c>
      <c r="AE4" s="2">
        <v>0.39583333333333331</v>
      </c>
      <c r="AF4" s="202">
        <f t="shared" ref="AF4:AH11" si="6">AC4-AB4-TIME(0,30,0)</f>
        <v>2.0833333333333353E-2</v>
      </c>
      <c r="AG4" s="2">
        <f t="shared" si="6"/>
        <v>2.0833333333333353E-2</v>
      </c>
      <c r="AH4" s="2">
        <f t="shared" si="6"/>
        <v>2.0833333333333297E-2</v>
      </c>
      <c r="AI4" s="2"/>
      <c r="AK4" t="s">
        <v>524</v>
      </c>
      <c r="BA4" t="s">
        <v>339</v>
      </c>
      <c r="BB4" t="s">
        <v>349</v>
      </c>
      <c r="BD4" t="s">
        <v>321</v>
      </c>
      <c r="BE4" t="s">
        <v>338</v>
      </c>
    </row>
    <row r="5" spans="1:57" x14ac:dyDescent="0.3">
      <c r="A5" s="64">
        <v>3</v>
      </c>
      <c r="B5" s="71">
        <v>0.27083333333333331</v>
      </c>
      <c r="C5" s="72" t="s">
        <v>0</v>
      </c>
      <c r="D5" s="141" t="s">
        <v>7</v>
      </c>
      <c r="E5" s="64" t="s">
        <v>127</v>
      </c>
      <c r="F5" s="64" t="s">
        <v>112</v>
      </c>
      <c r="G5" s="64"/>
      <c r="H5" s="64"/>
      <c r="I5" s="64"/>
      <c r="J5" s="64">
        <f t="shared" si="2"/>
        <v>0</v>
      </c>
      <c r="K5" s="12"/>
      <c r="L5" s="90" t="s">
        <v>7</v>
      </c>
      <c r="M5" s="108" t="s">
        <v>391</v>
      </c>
      <c r="N5" s="67">
        <f>COUNTIF('Night ONE'!I$3:I$56,M5)+COUNTIF('NIGHT TWO'!I$3:I$87,M5)+COUNTIF(I$3:I$87,M5)</f>
        <v>0</v>
      </c>
      <c r="O5" s="64">
        <f t="shared" si="3"/>
        <v>11</v>
      </c>
      <c r="P5">
        <v>50</v>
      </c>
      <c r="Q5" s="67">
        <f>COUNTIF('NIGHT TWO'!I$3:I$87,M5)+COUNTIF(I$3:I$87,M5)</f>
        <v>0</v>
      </c>
      <c r="R5" s="64">
        <f t="shared" si="4"/>
        <v>8</v>
      </c>
      <c r="S5" t="s">
        <v>391</v>
      </c>
      <c r="T5">
        <f t="shared" si="5"/>
        <v>4</v>
      </c>
      <c r="U5">
        <f t="shared" si="0"/>
        <v>2</v>
      </c>
      <c r="V5">
        <f t="shared" si="1"/>
        <v>2</v>
      </c>
      <c r="X5" t="s">
        <v>197</v>
      </c>
      <c r="Y5" t="s">
        <v>104</v>
      </c>
      <c r="AA5" t="s">
        <v>391</v>
      </c>
      <c r="AB5" s="2">
        <v>0.25</v>
      </c>
      <c r="AC5" s="2">
        <v>0.29166666666666669</v>
      </c>
      <c r="AD5" s="2">
        <v>0.33333333333333331</v>
      </c>
      <c r="AE5" s="2">
        <v>0.375</v>
      </c>
      <c r="AF5" s="202">
        <f t="shared" si="6"/>
        <v>2.0833333333333353E-2</v>
      </c>
      <c r="AG5" s="2">
        <f t="shared" si="6"/>
        <v>2.0833333333333297E-2</v>
      </c>
      <c r="AH5" s="2">
        <f t="shared" si="6"/>
        <v>2.0833333333333353E-2</v>
      </c>
      <c r="AI5" s="2"/>
      <c r="AK5" t="s">
        <v>525</v>
      </c>
      <c r="BA5" t="s">
        <v>337</v>
      </c>
      <c r="BB5" t="s">
        <v>348</v>
      </c>
      <c r="BD5" t="s">
        <v>332</v>
      </c>
      <c r="BE5" t="s">
        <v>333</v>
      </c>
    </row>
    <row r="6" spans="1:57" x14ac:dyDescent="0.3">
      <c r="A6" s="64">
        <v>4</v>
      </c>
      <c r="B6" s="71">
        <v>0.27083333333333331</v>
      </c>
      <c r="C6" s="72" t="s">
        <v>2</v>
      </c>
      <c r="D6" s="141" t="s">
        <v>7</v>
      </c>
      <c r="E6" s="64" t="s">
        <v>197</v>
      </c>
      <c r="F6" s="64" t="s">
        <v>104</v>
      </c>
      <c r="G6" s="64"/>
      <c r="H6" s="64"/>
      <c r="I6" s="64"/>
      <c r="J6" s="64">
        <f t="shared" si="2"/>
        <v>0</v>
      </c>
      <c r="K6" s="12"/>
      <c r="L6" s="90" t="s">
        <v>7</v>
      </c>
      <c r="M6" s="108" t="s">
        <v>104</v>
      </c>
      <c r="N6" s="67">
        <f>COUNTIF('Night ONE'!I$3:I$56,M6)+COUNTIF('NIGHT TWO'!I$3:I$87,M6)+COUNTIF(I$3:I$87,M6)</f>
        <v>0</v>
      </c>
      <c r="O6" s="64">
        <f t="shared" si="3"/>
        <v>11</v>
      </c>
      <c r="P6">
        <v>46</v>
      </c>
      <c r="Q6" s="67">
        <f>COUNTIF('NIGHT TWO'!I$3:I$87,M6)+COUNTIF(I$3:I$87,M6)</f>
        <v>0</v>
      </c>
      <c r="R6" s="64">
        <f t="shared" si="4"/>
        <v>8</v>
      </c>
      <c r="S6" t="s">
        <v>104</v>
      </c>
      <c r="T6">
        <f t="shared" si="5"/>
        <v>4</v>
      </c>
      <c r="U6">
        <f t="shared" si="0"/>
        <v>2</v>
      </c>
      <c r="V6">
        <f t="shared" si="1"/>
        <v>2</v>
      </c>
      <c r="X6" t="s">
        <v>127</v>
      </c>
      <c r="Y6" t="s">
        <v>112</v>
      </c>
      <c r="AA6" t="s">
        <v>104</v>
      </c>
      <c r="AB6" s="2">
        <v>0.27083333333333331</v>
      </c>
      <c r="AC6" s="2">
        <v>0.3125</v>
      </c>
      <c r="AD6" s="2">
        <v>0.375</v>
      </c>
      <c r="AE6" s="2">
        <v>0.41666666666666669</v>
      </c>
      <c r="AF6" s="202">
        <f t="shared" si="6"/>
        <v>2.0833333333333353E-2</v>
      </c>
      <c r="AG6" s="2">
        <f t="shared" si="6"/>
        <v>4.1666666666666671E-2</v>
      </c>
      <c r="AH6" s="2">
        <f t="shared" si="6"/>
        <v>2.0833333333333353E-2</v>
      </c>
      <c r="AI6" s="2"/>
      <c r="BA6" t="s">
        <v>321</v>
      </c>
      <c r="BB6" t="s">
        <v>342</v>
      </c>
      <c r="BD6" t="s">
        <v>339</v>
      </c>
      <c r="BE6" t="s">
        <v>349</v>
      </c>
    </row>
    <row r="7" spans="1:57" x14ac:dyDescent="0.3">
      <c r="A7" s="68">
        <v>5</v>
      </c>
      <c r="B7" s="69">
        <v>0.29166666666666669</v>
      </c>
      <c r="C7" s="70" t="s">
        <v>0</v>
      </c>
      <c r="D7" s="140" t="s">
        <v>7</v>
      </c>
      <c r="E7" s="68" t="s">
        <v>391</v>
      </c>
      <c r="F7" s="68" t="s">
        <v>114</v>
      </c>
      <c r="G7" s="68"/>
      <c r="H7" s="68"/>
      <c r="I7" s="68"/>
      <c r="J7" s="64">
        <f>G7-H7</f>
        <v>0</v>
      </c>
      <c r="K7" s="12"/>
      <c r="L7" s="90" t="s">
        <v>7</v>
      </c>
      <c r="M7" s="108" t="s">
        <v>114</v>
      </c>
      <c r="N7" s="67">
        <f>COUNTIF('Night ONE'!I$3:I$56,M7)+COUNTIF('NIGHT TWO'!I$3:I$87,M7)+COUNTIF(I$3:I$87,M7)</f>
        <v>0</v>
      </c>
      <c r="O7" s="64">
        <f t="shared" si="3"/>
        <v>11</v>
      </c>
      <c r="P7">
        <v>-2</v>
      </c>
      <c r="Q7" s="67">
        <f>COUNTIF('NIGHT TWO'!I$3:I$87,M7)+COUNTIF(I$3:I$87,M7)</f>
        <v>0</v>
      </c>
      <c r="R7" s="64">
        <f t="shared" si="4"/>
        <v>8</v>
      </c>
      <c r="S7" t="s">
        <v>114</v>
      </c>
      <c r="T7">
        <f t="shared" si="5"/>
        <v>4</v>
      </c>
      <c r="U7">
        <f t="shared" si="0"/>
        <v>2</v>
      </c>
      <c r="V7">
        <f t="shared" si="1"/>
        <v>2</v>
      </c>
      <c r="X7" t="s">
        <v>122</v>
      </c>
      <c r="Y7" t="s">
        <v>609</v>
      </c>
      <c r="AA7" t="s">
        <v>114</v>
      </c>
      <c r="AB7" s="2">
        <v>0.25</v>
      </c>
      <c r="AC7" s="2">
        <v>0.29166666666666669</v>
      </c>
      <c r="AD7" s="2">
        <v>0.35416666666666669</v>
      </c>
      <c r="AE7" s="2">
        <v>0.39583333333333331</v>
      </c>
      <c r="AF7" s="202">
        <f t="shared" si="6"/>
        <v>2.0833333333333353E-2</v>
      </c>
      <c r="AG7" s="2">
        <f t="shared" si="6"/>
        <v>4.1666666666666671E-2</v>
      </c>
      <c r="AH7" s="2">
        <f t="shared" si="6"/>
        <v>2.0833333333333297E-2</v>
      </c>
      <c r="AI7" s="2"/>
      <c r="BA7" t="s">
        <v>338</v>
      </c>
      <c r="BB7" t="s">
        <v>333</v>
      </c>
      <c r="BD7" t="s">
        <v>337</v>
      </c>
      <c r="BE7" t="s">
        <v>348</v>
      </c>
    </row>
    <row r="8" spans="1:57" x14ac:dyDescent="0.3">
      <c r="A8" s="68">
        <v>6</v>
      </c>
      <c r="B8" s="69">
        <v>0.29166666666666669</v>
      </c>
      <c r="C8" s="70" t="s">
        <v>2</v>
      </c>
      <c r="D8" s="140" t="s">
        <v>7</v>
      </c>
      <c r="E8" s="68" t="s">
        <v>609</v>
      </c>
      <c r="F8" s="68" t="s">
        <v>122</v>
      </c>
      <c r="G8" s="68"/>
      <c r="H8" s="68"/>
      <c r="I8" s="68"/>
      <c r="J8" s="64">
        <f t="shared" si="2"/>
        <v>0</v>
      </c>
      <c r="K8" s="12"/>
      <c r="L8" s="90" t="s">
        <v>7</v>
      </c>
      <c r="M8" s="108" t="s">
        <v>385</v>
      </c>
      <c r="N8" s="67">
        <f>COUNTIF('Night ONE'!I$3:I$56,M8)+COUNTIF('NIGHT TWO'!I$3:I$87,M8)+COUNTIF(I$3:I$87,M8)</f>
        <v>0</v>
      </c>
      <c r="O8" s="64">
        <f t="shared" si="3"/>
        <v>11</v>
      </c>
      <c r="P8">
        <v>-22</v>
      </c>
      <c r="Q8" s="67">
        <f>COUNTIF('NIGHT TWO'!I$3:I$87,M8)+COUNTIF(I$3:I$87,M8)</f>
        <v>0</v>
      </c>
      <c r="R8" s="64">
        <f t="shared" si="4"/>
        <v>8</v>
      </c>
      <c r="S8" t="s">
        <v>385</v>
      </c>
      <c r="T8">
        <f t="shared" si="5"/>
        <v>4</v>
      </c>
      <c r="U8">
        <f t="shared" si="0"/>
        <v>2</v>
      </c>
      <c r="V8">
        <f t="shared" si="1"/>
        <v>2</v>
      </c>
      <c r="X8" t="s">
        <v>391</v>
      </c>
      <c r="Y8" t="s">
        <v>114</v>
      </c>
      <c r="AA8" t="s">
        <v>385</v>
      </c>
      <c r="AB8" s="2">
        <v>0.25</v>
      </c>
      <c r="AC8" s="2">
        <v>0.3125</v>
      </c>
      <c r="AD8" s="2">
        <v>0.35416666666666669</v>
      </c>
      <c r="AE8" s="2">
        <v>0.41666666666666669</v>
      </c>
      <c r="AF8" s="202">
        <f t="shared" si="6"/>
        <v>4.1666666666666671E-2</v>
      </c>
      <c r="AG8" s="2">
        <f t="shared" si="6"/>
        <v>2.0833333333333353E-2</v>
      </c>
      <c r="AH8" s="2">
        <f t="shared" si="6"/>
        <v>4.1666666666666671E-2</v>
      </c>
      <c r="AI8" s="2"/>
      <c r="BA8" t="s">
        <v>332</v>
      </c>
      <c r="BB8" t="s">
        <v>337</v>
      </c>
      <c r="BD8" t="s">
        <v>321</v>
      </c>
      <c r="BE8" s="157" t="s">
        <v>342</v>
      </c>
    </row>
    <row r="9" spans="1:57" x14ac:dyDescent="0.3">
      <c r="A9" s="64">
        <v>7</v>
      </c>
      <c r="B9" s="71">
        <v>0.3125</v>
      </c>
      <c r="C9" s="72" t="s">
        <v>0</v>
      </c>
      <c r="D9" s="141" t="s">
        <v>7</v>
      </c>
      <c r="E9" s="64" t="s">
        <v>104</v>
      </c>
      <c r="F9" s="64" t="s">
        <v>385</v>
      </c>
      <c r="G9" s="64"/>
      <c r="H9" s="64"/>
      <c r="I9" s="64"/>
      <c r="J9" s="64">
        <f t="shared" si="2"/>
        <v>0</v>
      </c>
      <c r="K9" s="12"/>
      <c r="L9" s="90" t="s">
        <v>7</v>
      </c>
      <c r="M9" s="108" t="s">
        <v>127</v>
      </c>
      <c r="N9" s="67">
        <f>COUNTIF('Night ONE'!I$3:I$56,M9)+COUNTIF('NIGHT TWO'!I$3:I$87,M9)+COUNTIF(I$3:I$87,M9)</f>
        <v>0</v>
      </c>
      <c r="O9" s="64">
        <f t="shared" si="3"/>
        <v>11</v>
      </c>
      <c r="P9">
        <v>7</v>
      </c>
      <c r="Q9" s="67">
        <f>COUNTIF('NIGHT TWO'!I$3:I$87,M9)+COUNTIF(I$3:I$87,M9)</f>
        <v>0</v>
      </c>
      <c r="R9" s="64">
        <f t="shared" si="4"/>
        <v>8</v>
      </c>
      <c r="S9" t="s">
        <v>127</v>
      </c>
      <c r="T9">
        <f t="shared" si="5"/>
        <v>4</v>
      </c>
      <c r="U9">
        <f t="shared" si="0"/>
        <v>2</v>
      </c>
      <c r="V9">
        <f t="shared" si="1"/>
        <v>3</v>
      </c>
      <c r="X9" t="s">
        <v>104</v>
      </c>
      <c r="Y9" t="s">
        <v>385</v>
      </c>
      <c r="AA9" t="s">
        <v>127</v>
      </c>
      <c r="AB9" s="2">
        <v>0.27083333333333331</v>
      </c>
      <c r="AC9" s="2">
        <v>0.33333333333333331</v>
      </c>
      <c r="AD9" s="2">
        <v>0.375</v>
      </c>
      <c r="AE9" s="2">
        <v>0.41666666666666669</v>
      </c>
      <c r="AF9" s="202">
        <f t="shared" si="6"/>
        <v>4.1666666666666671E-2</v>
      </c>
      <c r="AG9" s="2">
        <f t="shared" si="6"/>
        <v>2.0833333333333353E-2</v>
      </c>
      <c r="AH9" s="2">
        <f t="shared" si="6"/>
        <v>2.0833333333333353E-2</v>
      </c>
      <c r="AI9" s="2"/>
      <c r="BA9" t="s">
        <v>349</v>
      </c>
      <c r="BB9" t="s">
        <v>348</v>
      </c>
      <c r="BD9" t="s">
        <v>338</v>
      </c>
      <c r="BE9" t="s">
        <v>333</v>
      </c>
    </row>
    <row r="10" spans="1:57" x14ac:dyDescent="0.3">
      <c r="A10" s="64">
        <v>8</v>
      </c>
      <c r="B10" s="71">
        <v>0.3125</v>
      </c>
      <c r="C10" s="72" t="s">
        <v>2</v>
      </c>
      <c r="D10" s="141" t="s">
        <v>7</v>
      </c>
      <c r="E10" s="64" t="s">
        <v>112</v>
      </c>
      <c r="F10" s="64" t="s">
        <v>197</v>
      </c>
      <c r="G10" s="64"/>
      <c r="H10" s="64"/>
      <c r="I10" s="64"/>
      <c r="J10" s="64">
        <f t="shared" si="2"/>
        <v>0</v>
      </c>
      <c r="K10" s="12"/>
      <c r="L10" s="90" t="s">
        <v>7</v>
      </c>
      <c r="M10" s="108" t="s">
        <v>112</v>
      </c>
      <c r="N10" s="67">
        <f>COUNTIF('Night ONE'!I$3:I$56,M10)+COUNTIF('NIGHT TWO'!I$3:I$87,M10)+COUNTIF(I$3:I$87,M10)</f>
        <v>0</v>
      </c>
      <c r="O10" s="64">
        <f t="shared" si="3"/>
        <v>11</v>
      </c>
      <c r="P10">
        <v>51</v>
      </c>
      <c r="Q10" s="67">
        <f>COUNTIF('NIGHT TWO'!I$3:I$87,M10)+COUNTIF(I$3:I$87,M10)</f>
        <v>0</v>
      </c>
      <c r="R10" s="64">
        <f t="shared" si="4"/>
        <v>8</v>
      </c>
      <c r="S10" t="s">
        <v>112</v>
      </c>
      <c r="T10">
        <f t="shared" si="5"/>
        <v>4</v>
      </c>
      <c r="U10">
        <f t="shared" si="0"/>
        <v>2</v>
      </c>
      <c r="V10">
        <f t="shared" si="1"/>
        <v>2</v>
      </c>
      <c r="X10" t="s">
        <v>197</v>
      </c>
      <c r="Y10" t="s">
        <v>112</v>
      </c>
      <c r="AA10" t="s">
        <v>112</v>
      </c>
      <c r="AB10" s="2">
        <v>0.27083333333333331</v>
      </c>
      <c r="AC10" s="2">
        <v>0.3125</v>
      </c>
      <c r="AD10" s="2">
        <v>0.35416666666666669</v>
      </c>
      <c r="AE10" s="2">
        <v>0.41666666666666669</v>
      </c>
      <c r="AF10" s="202">
        <f t="shared" si="6"/>
        <v>2.0833333333333353E-2</v>
      </c>
      <c r="AG10" s="2">
        <f t="shared" si="6"/>
        <v>2.0833333333333353E-2</v>
      </c>
      <c r="AH10" s="2">
        <f t="shared" si="6"/>
        <v>4.1666666666666671E-2</v>
      </c>
      <c r="AI10" s="2"/>
      <c r="BA10" t="s">
        <v>339</v>
      </c>
      <c r="BB10" t="s">
        <v>338</v>
      </c>
      <c r="BD10" t="s">
        <v>332</v>
      </c>
      <c r="BE10" t="s">
        <v>348</v>
      </c>
    </row>
    <row r="11" spans="1:57" ht="15" thickBot="1" x14ac:dyDescent="0.35">
      <c r="A11" s="68">
        <v>9</v>
      </c>
      <c r="B11" s="69">
        <v>0.33333333333333331</v>
      </c>
      <c r="C11" s="70" t="s">
        <v>0</v>
      </c>
      <c r="D11" s="140" t="s">
        <v>7</v>
      </c>
      <c r="E11" s="68" t="s">
        <v>127</v>
      </c>
      <c r="F11" s="68" t="s">
        <v>122</v>
      </c>
      <c r="G11" s="68"/>
      <c r="H11" s="68"/>
      <c r="I11" s="68"/>
      <c r="J11" s="64">
        <f t="shared" si="2"/>
        <v>0</v>
      </c>
      <c r="K11" s="12"/>
      <c r="L11" s="90" t="s">
        <v>7</v>
      </c>
      <c r="M11" s="203" t="s">
        <v>609</v>
      </c>
      <c r="N11" s="67">
        <f>COUNTIF('Night ONE'!I$3:I$56,M11)+COUNTIF('NIGHT TWO'!I$3:I$87,M11)+COUNTIF(I$3:I$87,M11)</f>
        <v>0</v>
      </c>
      <c r="O11" s="64">
        <f t="shared" si="3"/>
        <v>11</v>
      </c>
      <c r="P11">
        <v>24</v>
      </c>
      <c r="Q11" s="67">
        <f>COUNTIF('NIGHT TWO'!I$3:I$87,M11)+COUNTIF(I$3:I$87,M11)</f>
        <v>0</v>
      </c>
      <c r="R11" s="64">
        <f t="shared" si="4"/>
        <v>8</v>
      </c>
      <c r="S11" t="s">
        <v>609</v>
      </c>
      <c r="T11">
        <f t="shared" si="5"/>
        <v>4</v>
      </c>
      <c r="U11">
        <f t="shared" si="0"/>
        <v>2</v>
      </c>
      <c r="V11">
        <f t="shared" si="1"/>
        <v>2</v>
      </c>
      <c r="X11" t="s">
        <v>122</v>
      </c>
      <c r="Y11" t="s">
        <v>127</v>
      </c>
      <c r="AA11" t="s">
        <v>609</v>
      </c>
      <c r="AB11" s="2">
        <v>0.29166666666666669</v>
      </c>
      <c r="AC11" s="2">
        <v>0.33333333333333331</v>
      </c>
      <c r="AD11" s="2">
        <v>0.375</v>
      </c>
      <c r="AE11" s="2">
        <v>0.39583333333333331</v>
      </c>
      <c r="AF11" s="202">
        <f t="shared" si="6"/>
        <v>2.0833333333333297E-2</v>
      </c>
      <c r="AG11" s="2">
        <f t="shared" si="6"/>
        <v>2.0833333333333353E-2</v>
      </c>
      <c r="AH11" s="194">
        <f t="shared" si="6"/>
        <v>0</v>
      </c>
      <c r="AI11" s="2"/>
      <c r="BA11" s="157" t="s">
        <v>332</v>
      </c>
      <c r="BB11" t="s">
        <v>342</v>
      </c>
      <c r="BD11" t="s">
        <v>337</v>
      </c>
      <c r="BE11" s="157" t="s">
        <v>342</v>
      </c>
    </row>
    <row r="12" spans="1:57" x14ac:dyDescent="0.3">
      <c r="A12" s="68">
        <v>10</v>
      </c>
      <c r="B12" s="69">
        <v>0.33333333333333331</v>
      </c>
      <c r="C12" s="70" t="s">
        <v>2</v>
      </c>
      <c r="D12" s="140" t="s">
        <v>7</v>
      </c>
      <c r="E12" s="68" t="s">
        <v>609</v>
      </c>
      <c r="F12" s="68" t="s">
        <v>391</v>
      </c>
      <c r="G12" s="68"/>
      <c r="H12" s="68"/>
      <c r="I12" s="68"/>
      <c r="J12" s="64">
        <f t="shared" si="2"/>
        <v>0</v>
      </c>
      <c r="K12" s="12"/>
      <c r="L12" s="90" t="s">
        <v>8</v>
      </c>
      <c r="M12" s="110" t="s">
        <v>110</v>
      </c>
      <c r="N12" s="67">
        <f>COUNTIF('Night ONE'!I$3:I$56,M12)+COUNTIF('NIGHT TWO'!I$3:I$87,M12)+COUNTIF(I$3:I$87,M12)</f>
        <v>0</v>
      </c>
      <c r="O12" s="64">
        <f t="shared" si="3"/>
        <v>11</v>
      </c>
      <c r="P12">
        <v>-18</v>
      </c>
      <c r="Q12" s="67">
        <f>COUNTIF('NIGHT TWO'!I$3:I$87,M12)+COUNTIF(I$3:I$87,M12)</f>
        <v>0</v>
      </c>
      <c r="R12" s="64">
        <f t="shared" si="4"/>
        <v>8</v>
      </c>
      <c r="X12" t="s">
        <v>391</v>
      </c>
      <c r="Y12" t="s">
        <v>609</v>
      </c>
      <c r="BA12" t="s">
        <v>321</v>
      </c>
      <c r="BB12" t="s">
        <v>349</v>
      </c>
      <c r="BD12" t="s">
        <v>339</v>
      </c>
      <c r="BE12" t="s">
        <v>338</v>
      </c>
    </row>
    <row r="13" spans="1:57" ht="21" customHeight="1" x14ac:dyDescent="0.3">
      <c r="A13" s="64">
        <v>11</v>
      </c>
      <c r="B13" s="71">
        <v>0.35416666666666669</v>
      </c>
      <c r="C13" s="72" t="s">
        <v>0</v>
      </c>
      <c r="D13" s="141" t="s">
        <v>7</v>
      </c>
      <c r="E13" s="64" t="s">
        <v>114</v>
      </c>
      <c r="F13" s="64" t="s">
        <v>112</v>
      </c>
      <c r="G13" s="64"/>
      <c r="H13" s="64"/>
      <c r="I13" s="64"/>
      <c r="J13" s="64">
        <f t="shared" si="2"/>
        <v>0</v>
      </c>
      <c r="K13" s="12"/>
      <c r="L13" s="90" t="s">
        <v>8</v>
      </c>
      <c r="M13" s="110" t="s">
        <v>546</v>
      </c>
      <c r="N13" s="67">
        <f>COUNTIF('Night ONE'!I$3:I$56,M13)+COUNTIF('NIGHT TWO'!I$3:I$87,M13)+COUNTIF(I$3:I$87,M13)</f>
        <v>0</v>
      </c>
      <c r="O13" s="64">
        <f t="shared" si="3"/>
        <v>11</v>
      </c>
      <c r="P13">
        <v>6</v>
      </c>
      <c r="Q13" s="67">
        <f>COUNTIF('NIGHT TWO'!I$3:I$87,M13)+COUNTIF(I$3:I$87,M13)</f>
        <v>0</v>
      </c>
      <c r="R13" s="64">
        <f t="shared" si="4"/>
        <v>8</v>
      </c>
      <c r="X13" t="s">
        <v>114</v>
      </c>
      <c r="Y13" t="s">
        <v>112</v>
      </c>
      <c r="BA13" t="s">
        <v>337</v>
      </c>
      <c r="BB13" t="s">
        <v>333</v>
      </c>
      <c r="BD13" t="s">
        <v>321</v>
      </c>
      <c r="BE13" t="s">
        <v>349</v>
      </c>
    </row>
    <row r="14" spans="1:57" x14ac:dyDescent="0.3">
      <c r="A14" s="64">
        <v>12</v>
      </c>
      <c r="B14" s="71">
        <v>0.35416666666666669</v>
      </c>
      <c r="C14" s="72" t="s">
        <v>2</v>
      </c>
      <c r="D14" s="141" t="s">
        <v>7</v>
      </c>
      <c r="E14" s="64" t="s">
        <v>385</v>
      </c>
      <c r="F14" s="64" t="s">
        <v>197</v>
      </c>
      <c r="G14" s="64"/>
      <c r="H14" s="64"/>
      <c r="I14" s="64"/>
      <c r="J14" s="64">
        <f t="shared" si="2"/>
        <v>0</v>
      </c>
      <c r="K14" s="12"/>
      <c r="L14" s="90" t="s">
        <v>8</v>
      </c>
      <c r="M14" s="110" t="s">
        <v>120</v>
      </c>
      <c r="N14" s="67">
        <f>COUNTIF('Night ONE'!I$3:I$56,M14)+COUNTIF('NIGHT TWO'!I$3:I$87,M14)+COUNTIF(I$3:I$87,M14)</f>
        <v>0</v>
      </c>
      <c r="O14" s="64">
        <f t="shared" si="3"/>
        <v>11</v>
      </c>
      <c r="P14">
        <v>30</v>
      </c>
      <c r="Q14" s="67">
        <f>COUNTIF('NIGHT TWO'!I$3:I$87,M14)+COUNTIF(I$3:I$87,M14)</f>
        <v>0</v>
      </c>
      <c r="R14" s="64">
        <f t="shared" si="4"/>
        <v>8</v>
      </c>
      <c r="X14" t="s">
        <v>197</v>
      </c>
      <c r="Y14" t="s">
        <v>385</v>
      </c>
      <c r="BA14" t="s">
        <v>332</v>
      </c>
      <c r="BB14" t="s">
        <v>348</v>
      </c>
      <c r="BD14" t="s">
        <v>337</v>
      </c>
      <c r="BE14" s="157" t="s">
        <v>333</v>
      </c>
    </row>
    <row r="15" spans="1:57" x14ac:dyDescent="0.3">
      <c r="A15" s="68">
        <v>13</v>
      </c>
      <c r="B15" s="69">
        <v>0.375</v>
      </c>
      <c r="C15" s="70" t="s">
        <v>0</v>
      </c>
      <c r="D15" s="140" t="s">
        <v>7</v>
      </c>
      <c r="E15" s="68" t="s">
        <v>104</v>
      </c>
      <c r="F15" s="68" t="s">
        <v>609</v>
      </c>
      <c r="G15" s="68"/>
      <c r="H15" s="68"/>
      <c r="I15" s="68"/>
      <c r="J15" s="64">
        <f t="shared" si="2"/>
        <v>0</v>
      </c>
      <c r="K15" s="12"/>
      <c r="L15" s="90" t="s">
        <v>8</v>
      </c>
      <c r="M15" s="110" t="s">
        <v>126</v>
      </c>
      <c r="N15" s="67">
        <f>COUNTIF('Night ONE'!I$3:I$56,M15)+COUNTIF('NIGHT TWO'!I$3:I$87,M15)+COUNTIF(I$3:I$87,M15)</f>
        <v>0</v>
      </c>
      <c r="O15" s="64">
        <f t="shared" si="3"/>
        <v>11</v>
      </c>
      <c r="P15">
        <v>-32</v>
      </c>
      <c r="Q15" s="67">
        <f>COUNTIF('NIGHT TWO'!I$3:I$87,M15)+COUNTIF(I$3:I$87,M15)</f>
        <v>0</v>
      </c>
      <c r="R15" s="64">
        <f t="shared" si="4"/>
        <v>8</v>
      </c>
      <c r="X15" t="s">
        <v>104</v>
      </c>
      <c r="Y15" s="157" t="s">
        <v>609</v>
      </c>
      <c r="AA15" s="68" t="s">
        <v>122</v>
      </c>
      <c r="AB15" s="68" t="s">
        <v>391</v>
      </c>
      <c r="AD15" t="str">
        <f>RIGHT(AA15,1)</f>
        <v>s</v>
      </c>
      <c r="AE15" t="str">
        <f>RIGHT(AB15,1)</f>
        <v>s</v>
      </c>
      <c r="AG15" t="e">
        <f>AD15+9</f>
        <v>#VALUE!</v>
      </c>
      <c r="AH15" t="e">
        <f>AE15+9</f>
        <v>#VALUE!</v>
      </c>
      <c r="AI15" t="e">
        <f>"Team- "&amp;AG15</f>
        <v>#VALUE!</v>
      </c>
      <c r="AJ15" t="e">
        <f>"Team- "&amp;AH15</f>
        <v>#VALUE!</v>
      </c>
      <c r="AK15" t="e">
        <f>AG15+9</f>
        <v>#VALUE!</v>
      </c>
      <c r="AL15" t="e">
        <f>AH15+9</f>
        <v>#VALUE!</v>
      </c>
      <c r="AM15" t="e">
        <f>"Team- "&amp;AK15</f>
        <v>#VALUE!</v>
      </c>
      <c r="AN15" t="e">
        <f>"Team- "&amp;AL15</f>
        <v>#VALUE!</v>
      </c>
      <c r="AO15" t="e">
        <f>AK15+9</f>
        <v>#VALUE!</v>
      </c>
      <c r="AP15" t="e">
        <f>AL15+9</f>
        <v>#VALUE!</v>
      </c>
      <c r="AQ15" t="e">
        <f>"Team- "&amp;AO15</f>
        <v>#VALUE!</v>
      </c>
      <c r="AR15" t="e">
        <f>"Team- "&amp;AP15</f>
        <v>#VALUE!</v>
      </c>
      <c r="BA15" s="157" t="s">
        <v>339</v>
      </c>
      <c r="BB15" t="s">
        <v>342</v>
      </c>
      <c r="BD15" t="s">
        <v>332</v>
      </c>
      <c r="BE15" t="s">
        <v>342</v>
      </c>
    </row>
    <row r="16" spans="1:57" x14ac:dyDescent="0.3">
      <c r="A16" s="68">
        <v>14</v>
      </c>
      <c r="B16" s="69">
        <v>0.375</v>
      </c>
      <c r="C16" s="70" t="s">
        <v>2</v>
      </c>
      <c r="D16" s="140" t="s">
        <v>7</v>
      </c>
      <c r="E16" s="68" t="s">
        <v>391</v>
      </c>
      <c r="F16" s="68" t="s">
        <v>127</v>
      </c>
      <c r="G16" s="68"/>
      <c r="H16" s="68"/>
      <c r="I16" s="68"/>
      <c r="J16" s="64">
        <f t="shared" si="2"/>
        <v>0</v>
      </c>
      <c r="K16" s="12"/>
      <c r="L16" s="90" t="s">
        <v>8</v>
      </c>
      <c r="M16" s="148" t="s">
        <v>388</v>
      </c>
      <c r="N16" s="67">
        <f>COUNTIF('Night ONE'!I$3:I$56,M16)+COUNTIF('NIGHT TWO'!I$3:I$87,M16)+COUNTIF(I$3:I$87,M16)</f>
        <v>0</v>
      </c>
      <c r="O16" s="64">
        <f t="shared" si="3"/>
        <v>11</v>
      </c>
      <c r="P16">
        <v>-94</v>
      </c>
      <c r="Q16" s="67">
        <f>COUNTIF('NIGHT TWO'!I$3:I$87,M16)+COUNTIF(I$3:I$87,M16)</f>
        <v>0</v>
      </c>
      <c r="R16" s="64">
        <f t="shared" si="4"/>
        <v>8</v>
      </c>
      <c r="X16" t="s">
        <v>391</v>
      </c>
      <c r="Y16" t="s">
        <v>127</v>
      </c>
      <c r="AA16" s="68" t="s">
        <v>114</v>
      </c>
      <c r="AB16" s="68" t="s">
        <v>385</v>
      </c>
      <c r="AD16" t="str">
        <f t="shared" ref="AD16:AD32" si="7">RIGHT(AA16,1)</f>
        <v>s</v>
      </c>
      <c r="AE16" t="str">
        <f t="shared" ref="AE16:AE32" si="8">RIGHT(AB16,1)</f>
        <v>s</v>
      </c>
      <c r="AG16" t="e">
        <f t="shared" ref="AG16:AG32" si="9">AD16+9</f>
        <v>#VALUE!</v>
      </c>
      <c r="AH16" t="e">
        <f t="shared" ref="AH16:AH32" si="10">AE16+9</f>
        <v>#VALUE!</v>
      </c>
      <c r="AI16" t="e">
        <f t="shared" ref="AI16:AI32" si="11">"Team- "&amp;AG16</f>
        <v>#VALUE!</v>
      </c>
      <c r="AJ16" t="e">
        <f t="shared" ref="AJ16:AJ32" si="12">"Team- "&amp;AH16</f>
        <v>#VALUE!</v>
      </c>
      <c r="AK16" t="e">
        <f t="shared" ref="AK16:AK32" si="13">AG16+9</f>
        <v>#VALUE!</v>
      </c>
      <c r="AL16" t="e">
        <f t="shared" ref="AL16:AL32" si="14">AH16+9</f>
        <v>#VALUE!</v>
      </c>
      <c r="AM16" t="e">
        <f t="shared" ref="AM16:AM32" si="15">"Team- "&amp;AK16</f>
        <v>#VALUE!</v>
      </c>
      <c r="AN16" t="e">
        <f t="shared" ref="AN16:AN32" si="16">"Team- "&amp;AL16</f>
        <v>#VALUE!</v>
      </c>
      <c r="AO16" t="e">
        <f t="shared" ref="AO16:AO32" si="17">AK16+9</f>
        <v>#VALUE!</v>
      </c>
      <c r="AP16" t="e">
        <f t="shared" ref="AP16:AP32" si="18">AL16+9</f>
        <v>#VALUE!</v>
      </c>
      <c r="AQ16" t="e">
        <f t="shared" ref="AQ16:AQ32" si="19">"Team- "&amp;AO16</f>
        <v>#VALUE!</v>
      </c>
      <c r="AR16" t="e">
        <f t="shared" ref="AR16:AR32" si="20">"Team- "&amp;AP16</f>
        <v>#VALUE!</v>
      </c>
      <c r="BA16" t="s">
        <v>333</v>
      </c>
      <c r="BB16" t="s">
        <v>349</v>
      </c>
      <c r="BD16" t="s">
        <v>321</v>
      </c>
      <c r="BE16" t="s">
        <v>339</v>
      </c>
    </row>
    <row r="17" spans="1:57" x14ac:dyDescent="0.3">
      <c r="A17" s="64">
        <v>15</v>
      </c>
      <c r="B17" s="71">
        <v>0.39583333333333331</v>
      </c>
      <c r="C17" s="72" t="s">
        <v>0</v>
      </c>
      <c r="D17" s="141" t="s">
        <v>7</v>
      </c>
      <c r="E17" s="64" t="s">
        <v>197</v>
      </c>
      <c r="F17" s="64" t="s">
        <v>609</v>
      </c>
      <c r="G17" s="64"/>
      <c r="H17" s="64"/>
      <c r="I17" s="64"/>
      <c r="J17" s="64">
        <f t="shared" si="2"/>
        <v>0</v>
      </c>
      <c r="K17" s="12"/>
      <c r="L17" s="90" t="s">
        <v>8</v>
      </c>
      <c r="M17" s="110" t="s">
        <v>196</v>
      </c>
      <c r="N17" s="67">
        <f>COUNTIF('Night ONE'!I$3:I$56,M17)+COUNTIF('NIGHT TWO'!I$3:I$87,M17)+COUNTIF(I$3:I$87,M17)</f>
        <v>0</v>
      </c>
      <c r="O17" s="64">
        <f t="shared" si="3"/>
        <v>11</v>
      </c>
      <c r="P17">
        <v>89</v>
      </c>
      <c r="Q17" s="67">
        <f>COUNTIF('NIGHT TWO'!I$3:I$87,M17)+COUNTIF(I$3:I$87,M17)</f>
        <v>0</v>
      </c>
      <c r="R17" s="64">
        <f t="shared" si="4"/>
        <v>8</v>
      </c>
      <c r="X17" t="s">
        <v>122</v>
      </c>
      <c r="Y17" t="s">
        <v>114</v>
      </c>
      <c r="AA17" s="64" t="s">
        <v>127</v>
      </c>
      <c r="AB17" s="64" t="s">
        <v>112</v>
      </c>
      <c r="AD17" t="str">
        <f t="shared" si="7"/>
        <v>s</v>
      </c>
      <c r="AE17" t="str">
        <f t="shared" si="8"/>
        <v>d</v>
      </c>
      <c r="AG17" t="e">
        <f t="shared" si="9"/>
        <v>#VALUE!</v>
      </c>
      <c r="AH17" t="e">
        <f t="shared" si="10"/>
        <v>#VALUE!</v>
      </c>
      <c r="AI17" t="e">
        <f t="shared" si="11"/>
        <v>#VALUE!</v>
      </c>
      <c r="AJ17" t="e">
        <f t="shared" si="12"/>
        <v>#VALUE!</v>
      </c>
      <c r="AK17" t="e">
        <f t="shared" si="13"/>
        <v>#VALUE!</v>
      </c>
      <c r="AL17" t="e">
        <f t="shared" si="14"/>
        <v>#VALUE!</v>
      </c>
      <c r="AM17" t="e">
        <f t="shared" si="15"/>
        <v>#VALUE!</v>
      </c>
      <c r="AN17" t="e">
        <f t="shared" si="16"/>
        <v>#VALUE!</v>
      </c>
      <c r="AO17" t="e">
        <f t="shared" si="17"/>
        <v>#VALUE!</v>
      </c>
      <c r="AP17" t="e">
        <f t="shared" si="18"/>
        <v>#VALUE!</v>
      </c>
      <c r="AQ17" t="e">
        <f t="shared" si="19"/>
        <v>#VALUE!</v>
      </c>
      <c r="AR17" t="e">
        <f t="shared" si="20"/>
        <v>#VALUE!</v>
      </c>
      <c r="BA17" t="s">
        <v>321</v>
      </c>
      <c r="BB17" t="s">
        <v>339</v>
      </c>
      <c r="BD17" s="157" t="s">
        <v>333</v>
      </c>
      <c r="BE17" t="s">
        <v>349</v>
      </c>
    </row>
    <row r="18" spans="1:57" x14ac:dyDescent="0.3">
      <c r="A18" s="64">
        <v>16</v>
      </c>
      <c r="B18" s="71">
        <v>0.39583333333333331</v>
      </c>
      <c r="C18" s="72" t="s">
        <v>2</v>
      </c>
      <c r="D18" s="141" t="s">
        <v>7</v>
      </c>
      <c r="E18" s="64" t="s">
        <v>122</v>
      </c>
      <c r="F18" s="64" t="s">
        <v>114</v>
      </c>
      <c r="G18" s="64"/>
      <c r="H18" s="64"/>
      <c r="I18" s="64"/>
      <c r="J18" s="64">
        <f t="shared" si="2"/>
        <v>0</v>
      </c>
      <c r="K18" s="12"/>
      <c r="L18" s="90" t="s">
        <v>8</v>
      </c>
      <c r="M18" s="110" t="s">
        <v>547</v>
      </c>
      <c r="N18" s="67">
        <f>COUNTIF('Night ONE'!I$3:I$56,M18)+COUNTIF('NIGHT TWO'!I$3:I$87,M18)+COUNTIF(I$3:I$87,M18)</f>
        <v>0</v>
      </c>
      <c r="O18" s="64">
        <f t="shared" si="3"/>
        <v>11</v>
      </c>
      <c r="P18">
        <v>30</v>
      </c>
      <c r="Q18" s="67">
        <f>COUNTIF('NIGHT TWO'!I$3:I$87,M18)+COUNTIF(I$3:I$87,M18)</f>
        <v>0</v>
      </c>
      <c r="R18" s="64">
        <f t="shared" si="4"/>
        <v>8</v>
      </c>
      <c r="X18" t="s">
        <v>197</v>
      </c>
      <c r="Y18" s="157" t="s">
        <v>609</v>
      </c>
      <c r="AA18" s="64" t="s">
        <v>197</v>
      </c>
      <c r="AB18" s="64" t="s">
        <v>104</v>
      </c>
      <c r="AD18" t="str">
        <f t="shared" si="7"/>
        <v>e</v>
      </c>
      <c r="AE18" t="str">
        <f t="shared" si="8"/>
        <v>e</v>
      </c>
      <c r="AG18" t="e">
        <f t="shared" si="9"/>
        <v>#VALUE!</v>
      </c>
      <c r="AH18" t="e">
        <f t="shared" si="10"/>
        <v>#VALUE!</v>
      </c>
      <c r="AI18" t="e">
        <f t="shared" si="11"/>
        <v>#VALUE!</v>
      </c>
      <c r="AJ18" t="e">
        <f t="shared" si="12"/>
        <v>#VALUE!</v>
      </c>
      <c r="AK18" t="e">
        <f t="shared" si="13"/>
        <v>#VALUE!</v>
      </c>
      <c r="AL18" t="e">
        <f t="shared" si="14"/>
        <v>#VALUE!</v>
      </c>
      <c r="AM18" t="e">
        <f t="shared" si="15"/>
        <v>#VALUE!</v>
      </c>
      <c r="AN18" t="e">
        <f t="shared" si="16"/>
        <v>#VALUE!</v>
      </c>
      <c r="AO18" t="e">
        <f t="shared" si="17"/>
        <v>#VALUE!</v>
      </c>
      <c r="AP18" t="e">
        <f t="shared" si="18"/>
        <v>#VALUE!</v>
      </c>
      <c r="AQ18" t="e">
        <f t="shared" si="19"/>
        <v>#VALUE!</v>
      </c>
      <c r="AR18" t="e">
        <f t="shared" si="20"/>
        <v>#VALUE!</v>
      </c>
      <c r="BA18" t="s">
        <v>338</v>
      </c>
      <c r="BB18" t="s">
        <v>348</v>
      </c>
      <c r="BD18" t="s">
        <v>338</v>
      </c>
      <c r="BE18" t="s">
        <v>348</v>
      </c>
    </row>
    <row r="19" spans="1:57" x14ac:dyDescent="0.3">
      <c r="A19" s="68">
        <v>17</v>
      </c>
      <c r="B19" s="69">
        <v>0.41666666666666669</v>
      </c>
      <c r="C19" s="70" t="s">
        <v>0</v>
      </c>
      <c r="D19" s="140" t="s">
        <v>7</v>
      </c>
      <c r="E19" s="68" t="s">
        <v>385</v>
      </c>
      <c r="F19" s="68" t="s">
        <v>127</v>
      </c>
      <c r="G19" s="68"/>
      <c r="H19" s="68"/>
      <c r="I19" s="68"/>
      <c r="J19" s="64">
        <f t="shared" si="2"/>
        <v>0</v>
      </c>
      <c r="K19" s="12"/>
      <c r="L19" s="90" t="s">
        <v>8</v>
      </c>
      <c r="M19" s="110" t="s">
        <v>107</v>
      </c>
      <c r="N19" s="67">
        <f>COUNTIF('Night ONE'!I$3:I$56,M19)+COUNTIF('NIGHT TWO'!I$3:I$87,M19)+COUNTIF(I$3:I$87,M19)</f>
        <v>0</v>
      </c>
      <c r="O19" s="64">
        <f t="shared" si="3"/>
        <v>11</v>
      </c>
      <c r="P19">
        <v>35</v>
      </c>
      <c r="Q19" s="67">
        <f>COUNTIF('NIGHT TWO'!I$3:I$87,M19)+COUNTIF(I$3:I$87,M19)</f>
        <v>0</v>
      </c>
      <c r="R19" s="64">
        <f t="shared" si="4"/>
        <v>8</v>
      </c>
      <c r="X19" t="s">
        <v>385</v>
      </c>
      <c r="Y19" t="s">
        <v>127</v>
      </c>
      <c r="AA19" s="68" t="s">
        <v>391</v>
      </c>
      <c r="AB19" s="68" t="s">
        <v>114</v>
      </c>
      <c r="AD19" t="str">
        <f t="shared" si="7"/>
        <v>s</v>
      </c>
      <c r="AE19" t="str">
        <f t="shared" si="8"/>
        <v>s</v>
      </c>
      <c r="AG19" t="e">
        <f t="shared" si="9"/>
        <v>#VALUE!</v>
      </c>
      <c r="AH19" t="e">
        <f t="shared" si="10"/>
        <v>#VALUE!</v>
      </c>
      <c r="AI19" t="e">
        <f t="shared" si="11"/>
        <v>#VALUE!</v>
      </c>
      <c r="AJ19" t="e">
        <f t="shared" si="12"/>
        <v>#VALUE!</v>
      </c>
      <c r="AK19" t="e">
        <f t="shared" si="13"/>
        <v>#VALUE!</v>
      </c>
      <c r="AL19" t="e">
        <f t="shared" si="14"/>
        <v>#VALUE!</v>
      </c>
      <c r="AM19" t="e">
        <f t="shared" si="15"/>
        <v>#VALUE!</v>
      </c>
      <c r="AN19" t="e">
        <f t="shared" si="16"/>
        <v>#VALUE!</v>
      </c>
      <c r="AO19" t="e">
        <f t="shared" si="17"/>
        <v>#VALUE!</v>
      </c>
      <c r="AP19" t="e">
        <f t="shared" si="18"/>
        <v>#VALUE!</v>
      </c>
      <c r="AQ19" t="e">
        <f t="shared" si="19"/>
        <v>#VALUE!</v>
      </c>
      <c r="AR19" t="e">
        <f t="shared" si="20"/>
        <v>#VALUE!</v>
      </c>
      <c r="BA19" t="s">
        <v>337</v>
      </c>
      <c r="BB19" t="s">
        <v>342</v>
      </c>
      <c r="BD19" t="s">
        <v>332</v>
      </c>
      <c r="BE19" t="s">
        <v>337</v>
      </c>
    </row>
    <row r="20" spans="1:57" ht="15" thickBot="1" x14ac:dyDescent="0.35">
      <c r="A20" s="68">
        <v>18</v>
      </c>
      <c r="B20" s="69">
        <v>0.41666666666666669</v>
      </c>
      <c r="C20" s="70" t="s">
        <v>2</v>
      </c>
      <c r="D20" s="140" t="s">
        <v>7</v>
      </c>
      <c r="E20" s="68" t="s">
        <v>112</v>
      </c>
      <c r="F20" s="68" t="s">
        <v>104</v>
      </c>
      <c r="G20" s="68"/>
      <c r="H20" s="68"/>
      <c r="I20" s="68"/>
      <c r="J20" s="64">
        <f t="shared" si="2"/>
        <v>0</v>
      </c>
      <c r="K20" s="12"/>
      <c r="L20" s="90" t="s">
        <v>8</v>
      </c>
      <c r="M20" s="204" t="s">
        <v>124</v>
      </c>
      <c r="N20" s="67">
        <f>COUNTIF('Night ONE'!I$3:I$56,M20)+COUNTIF('NIGHT TWO'!I$3:I$87,M20)+COUNTIF(I$3:I$87,M20)</f>
        <v>0</v>
      </c>
      <c r="O20" s="64">
        <f t="shared" si="3"/>
        <v>11</v>
      </c>
      <c r="P20">
        <v>20</v>
      </c>
      <c r="Q20" s="67">
        <f>COUNTIF('NIGHT TWO'!I$3:I$87,M20)+COUNTIF(I$3:I$87,M20)</f>
        <v>0</v>
      </c>
      <c r="R20" s="64">
        <f t="shared" si="4"/>
        <v>8</v>
      </c>
      <c r="X20" t="s">
        <v>104</v>
      </c>
      <c r="Y20" t="s">
        <v>112</v>
      </c>
      <c r="AA20" s="68" t="s">
        <v>609</v>
      </c>
      <c r="AB20" s="68" t="s">
        <v>122</v>
      </c>
      <c r="AD20" t="str">
        <f t="shared" si="7"/>
        <v>e</v>
      </c>
      <c r="AE20" t="str">
        <f t="shared" si="8"/>
        <v>s</v>
      </c>
      <c r="AG20" t="e">
        <f t="shared" si="9"/>
        <v>#VALUE!</v>
      </c>
      <c r="AH20" t="e">
        <f t="shared" si="10"/>
        <v>#VALUE!</v>
      </c>
      <c r="AI20" t="e">
        <f t="shared" si="11"/>
        <v>#VALUE!</v>
      </c>
      <c r="AJ20" t="e">
        <f t="shared" si="12"/>
        <v>#VALUE!</v>
      </c>
      <c r="AK20" t="e">
        <f t="shared" si="13"/>
        <v>#VALUE!</v>
      </c>
      <c r="AL20" t="e">
        <f t="shared" si="14"/>
        <v>#VALUE!</v>
      </c>
      <c r="AM20" t="e">
        <f t="shared" si="15"/>
        <v>#VALUE!</v>
      </c>
      <c r="AN20" t="e">
        <f t="shared" si="16"/>
        <v>#VALUE!</v>
      </c>
      <c r="AO20" t="e">
        <f t="shared" si="17"/>
        <v>#VALUE!</v>
      </c>
      <c r="AP20" t="e">
        <f t="shared" si="18"/>
        <v>#VALUE!</v>
      </c>
      <c r="AQ20" t="e">
        <f t="shared" si="19"/>
        <v>#VALUE!</v>
      </c>
      <c r="AR20" t="e">
        <f t="shared" si="20"/>
        <v>#VALUE!</v>
      </c>
    </row>
    <row r="21" spans="1:57" x14ac:dyDescent="0.3">
      <c r="C21" s="13"/>
      <c r="D21" s="39"/>
      <c r="K21" s="12"/>
      <c r="L21" s="90" t="s">
        <v>9</v>
      </c>
      <c r="M21" s="123" t="s">
        <v>117</v>
      </c>
      <c r="N21" s="67">
        <f>COUNTIF('Night ONE'!I$3:I$56,M21)+COUNTIF('NIGHT TWO'!I$3:I$87,M21)+COUNTIF(I$3:I$87,M21)</f>
        <v>0</v>
      </c>
      <c r="O21" s="64">
        <f t="shared" si="3"/>
        <v>11</v>
      </c>
      <c r="P21">
        <v>20</v>
      </c>
      <c r="Q21" s="67">
        <f>COUNTIF('NIGHT TWO'!I$3:I$87,M21)+COUNTIF(I$3:I$87,M21)</f>
        <v>0</v>
      </c>
      <c r="R21" s="64">
        <f t="shared" si="4"/>
        <v>8</v>
      </c>
      <c r="AA21" s="64" t="s">
        <v>104</v>
      </c>
      <c r="AB21" s="64" t="s">
        <v>385</v>
      </c>
      <c r="AD21" t="str">
        <f t="shared" si="7"/>
        <v>e</v>
      </c>
      <c r="AE21" t="str">
        <f t="shared" si="8"/>
        <v>s</v>
      </c>
      <c r="AG21" t="e">
        <f t="shared" si="9"/>
        <v>#VALUE!</v>
      </c>
      <c r="AH21" t="e">
        <f t="shared" si="10"/>
        <v>#VALUE!</v>
      </c>
      <c r="AI21" t="e">
        <f t="shared" si="11"/>
        <v>#VALUE!</v>
      </c>
      <c r="AJ21" t="e">
        <f t="shared" si="12"/>
        <v>#VALUE!</v>
      </c>
      <c r="AK21" t="e">
        <f t="shared" si="13"/>
        <v>#VALUE!</v>
      </c>
      <c r="AL21" t="e">
        <f t="shared" si="14"/>
        <v>#VALUE!</v>
      </c>
      <c r="AM21" t="e">
        <f t="shared" si="15"/>
        <v>#VALUE!</v>
      </c>
      <c r="AN21" t="e">
        <f t="shared" si="16"/>
        <v>#VALUE!</v>
      </c>
      <c r="AO21" t="e">
        <f t="shared" si="17"/>
        <v>#VALUE!</v>
      </c>
      <c r="AP21" t="e">
        <f t="shared" si="18"/>
        <v>#VALUE!</v>
      </c>
      <c r="AQ21" t="e">
        <f t="shared" si="19"/>
        <v>#VALUE!</v>
      </c>
      <c r="AR21" t="e">
        <f t="shared" si="20"/>
        <v>#VALUE!</v>
      </c>
    </row>
    <row r="22" spans="1:57" x14ac:dyDescent="0.3">
      <c r="C22" s="13"/>
      <c r="D22" s="39"/>
      <c r="K22" s="12"/>
      <c r="L22" s="90" t="s">
        <v>9</v>
      </c>
      <c r="M22" s="123" t="s">
        <v>401</v>
      </c>
      <c r="N22" s="67">
        <f>COUNTIF('Night ONE'!I$3:I$56,M22)+COUNTIF('NIGHT TWO'!I$3:I$87,M22)+COUNTIF(I$3:I$87,M22)</f>
        <v>0</v>
      </c>
      <c r="O22" s="64">
        <f t="shared" si="3"/>
        <v>11</v>
      </c>
      <c r="P22">
        <v>0</v>
      </c>
      <c r="Q22" s="67">
        <f>COUNTIF('NIGHT TWO'!I$3:I$87,M22)+COUNTIF(I$3:I$87,M22)</f>
        <v>0</v>
      </c>
      <c r="R22" s="64">
        <f t="shared" si="4"/>
        <v>8</v>
      </c>
      <c r="AA22" s="64" t="s">
        <v>112</v>
      </c>
      <c r="AB22" s="64" t="s">
        <v>197</v>
      </c>
      <c r="AD22" t="str">
        <f t="shared" si="7"/>
        <v>d</v>
      </c>
      <c r="AE22" t="str">
        <f t="shared" si="8"/>
        <v>e</v>
      </c>
      <c r="AG22" t="e">
        <f t="shared" si="9"/>
        <v>#VALUE!</v>
      </c>
      <c r="AH22" t="e">
        <f t="shared" si="10"/>
        <v>#VALUE!</v>
      </c>
      <c r="AI22" t="e">
        <f t="shared" si="11"/>
        <v>#VALUE!</v>
      </c>
      <c r="AJ22" t="e">
        <f t="shared" si="12"/>
        <v>#VALUE!</v>
      </c>
      <c r="AK22" t="e">
        <f t="shared" si="13"/>
        <v>#VALUE!</v>
      </c>
      <c r="AL22" t="e">
        <f t="shared" si="14"/>
        <v>#VALUE!</v>
      </c>
      <c r="AM22" t="e">
        <f t="shared" si="15"/>
        <v>#VALUE!</v>
      </c>
      <c r="AN22" t="e">
        <f t="shared" si="16"/>
        <v>#VALUE!</v>
      </c>
      <c r="AO22" t="e">
        <f t="shared" si="17"/>
        <v>#VALUE!</v>
      </c>
      <c r="AP22" t="e">
        <f t="shared" si="18"/>
        <v>#VALUE!</v>
      </c>
      <c r="AQ22" t="e">
        <f t="shared" si="19"/>
        <v>#VALUE!</v>
      </c>
      <c r="AR22" t="e">
        <f t="shared" si="20"/>
        <v>#VALUE!</v>
      </c>
    </row>
    <row r="23" spans="1:57" ht="21" x14ac:dyDescent="0.4">
      <c r="A23" s="48" t="s">
        <v>537</v>
      </c>
      <c r="C23" s="13"/>
      <c r="D23" s="39"/>
      <c r="G23" s="248" t="s">
        <v>140</v>
      </c>
      <c r="H23" s="248"/>
      <c r="K23" s="12"/>
      <c r="L23" s="90" t="s">
        <v>9</v>
      </c>
      <c r="M23" s="123" t="s">
        <v>596</v>
      </c>
      <c r="N23" s="67">
        <f>COUNTIF('Night ONE'!I$3:I$56,M23)+COUNTIF('NIGHT TWO'!I$3:I$87,M23)+COUNTIF(I$3:I$87,M23)</f>
        <v>0</v>
      </c>
      <c r="O23" s="64">
        <f t="shared" si="3"/>
        <v>11</v>
      </c>
      <c r="P23">
        <v>-17</v>
      </c>
      <c r="Q23" s="67">
        <f>COUNTIF('NIGHT TWO'!I$3:I$87,M23)+COUNTIF(I$3:I$87,M23)</f>
        <v>0</v>
      </c>
      <c r="R23" s="64">
        <f t="shared" si="4"/>
        <v>8</v>
      </c>
      <c r="AA23" s="68" t="s">
        <v>127</v>
      </c>
      <c r="AB23" s="68" t="s">
        <v>122</v>
      </c>
      <c r="AD23" t="str">
        <f t="shared" si="7"/>
        <v>s</v>
      </c>
      <c r="AE23" t="str">
        <f t="shared" si="8"/>
        <v>s</v>
      </c>
      <c r="AG23" t="e">
        <f t="shared" si="9"/>
        <v>#VALUE!</v>
      </c>
      <c r="AH23" t="e">
        <f t="shared" si="10"/>
        <v>#VALUE!</v>
      </c>
      <c r="AI23" t="e">
        <f t="shared" si="11"/>
        <v>#VALUE!</v>
      </c>
      <c r="AJ23" t="e">
        <f t="shared" si="12"/>
        <v>#VALUE!</v>
      </c>
      <c r="AK23" t="e">
        <f t="shared" si="13"/>
        <v>#VALUE!</v>
      </c>
      <c r="AL23" t="e">
        <f t="shared" si="14"/>
        <v>#VALUE!</v>
      </c>
      <c r="AM23" t="e">
        <f t="shared" si="15"/>
        <v>#VALUE!</v>
      </c>
      <c r="AN23" t="e">
        <f t="shared" si="16"/>
        <v>#VALUE!</v>
      </c>
      <c r="AO23" t="e">
        <f t="shared" si="17"/>
        <v>#VALUE!</v>
      </c>
      <c r="AP23" t="e">
        <f t="shared" si="18"/>
        <v>#VALUE!</v>
      </c>
      <c r="AQ23" t="e">
        <f t="shared" si="19"/>
        <v>#VALUE!</v>
      </c>
      <c r="AR23" t="e">
        <f t="shared" si="20"/>
        <v>#VALUE!</v>
      </c>
    </row>
    <row r="24" spans="1:57" x14ac:dyDescent="0.3">
      <c r="A24" s="64"/>
      <c r="B24" s="64"/>
      <c r="C24" s="84"/>
      <c r="D24" s="67" t="s">
        <v>176</v>
      </c>
      <c r="E24" s="113" t="s">
        <v>129</v>
      </c>
      <c r="F24" s="113" t="s">
        <v>130</v>
      </c>
      <c r="G24" s="114" t="s">
        <v>141</v>
      </c>
      <c r="H24" s="114" t="s">
        <v>142</v>
      </c>
      <c r="I24" s="115" t="s">
        <v>143</v>
      </c>
      <c r="J24" s="116" t="s">
        <v>144</v>
      </c>
      <c r="K24" s="12"/>
      <c r="L24" s="90" t="s">
        <v>9</v>
      </c>
      <c r="M24" s="123" t="s">
        <v>404</v>
      </c>
      <c r="N24" s="67">
        <f>COUNTIF('Night ONE'!I$3:I$56,M24)+COUNTIF('NIGHT TWO'!I$3:I$87,M24)+COUNTIF(I$3:I$87,M24)</f>
        <v>0</v>
      </c>
      <c r="O24" s="64">
        <f t="shared" si="3"/>
        <v>11</v>
      </c>
      <c r="P24">
        <v>17</v>
      </c>
      <c r="Q24" s="67">
        <f>COUNTIF('NIGHT TWO'!I$3:I$87,M24)+COUNTIF(I$3:I$87,M24)</f>
        <v>0</v>
      </c>
      <c r="R24" s="64">
        <f t="shared" si="4"/>
        <v>8</v>
      </c>
      <c r="S24" s="3"/>
      <c r="T24" s="3" t="s">
        <v>396</v>
      </c>
      <c r="U24" s="3" t="s">
        <v>379</v>
      </c>
      <c r="V24" s="3" t="s">
        <v>397</v>
      </c>
      <c r="AA24" s="68" t="s">
        <v>609</v>
      </c>
      <c r="AB24" s="68" t="s">
        <v>391</v>
      </c>
      <c r="AD24" t="str">
        <f t="shared" si="7"/>
        <v>e</v>
      </c>
      <c r="AE24" t="str">
        <f t="shared" si="8"/>
        <v>s</v>
      </c>
      <c r="AG24" t="e">
        <f t="shared" si="9"/>
        <v>#VALUE!</v>
      </c>
      <c r="AH24" t="e">
        <f t="shared" si="10"/>
        <v>#VALUE!</v>
      </c>
      <c r="AI24" t="e">
        <f t="shared" si="11"/>
        <v>#VALUE!</v>
      </c>
      <c r="AJ24" t="e">
        <f t="shared" si="12"/>
        <v>#VALUE!</v>
      </c>
      <c r="AK24" t="e">
        <f t="shared" si="13"/>
        <v>#VALUE!</v>
      </c>
      <c r="AL24" t="e">
        <f t="shared" si="14"/>
        <v>#VALUE!</v>
      </c>
      <c r="AM24" t="e">
        <f t="shared" si="15"/>
        <v>#VALUE!</v>
      </c>
      <c r="AN24" t="e">
        <f t="shared" si="16"/>
        <v>#VALUE!</v>
      </c>
      <c r="AO24" t="e">
        <f t="shared" si="17"/>
        <v>#VALUE!</v>
      </c>
      <c r="AP24" t="e">
        <f t="shared" si="18"/>
        <v>#VALUE!</v>
      </c>
      <c r="AQ24" t="e">
        <f t="shared" si="19"/>
        <v>#VALUE!</v>
      </c>
      <c r="AR24" t="e">
        <f t="shared" si="20"/>
        <v>#VALUE!</v>
      </c>
    </row>
    <row r="25" spans="1:57" x14ac:dyDescent="0.3">
      <c r="A25" s="68">
        <v>1</v>
      </c>
      <c r="B25" s="69">
        <v>0.25</v>
      </c>
      <c r="C25" s="70" t="s">
        <v>1</v>
      </c>
      <c r="D25" s="140" t="s">
        <v>8</v>
      </c>
      <c r="E25" s="68" t="s">
        <v>110</v>
      </c>
      <c r="F25" s="68" t="s">
        <v>120</v>
      </c>
      <c r="G25" s="68"/>
      <c r="H25" s="68"/>
      <c r="I25" s="68"/>
      <c r="J25" s="64">
        <f>G25-H25</f>
        <v>0</v>
      </c>
      <c r="K25" s="12"/>
      <c r="L25" s="90" t="s">
        <v>9</v>
      </c>
      <c r="M25" s="123" t="s">
        <v>549</v>
      </c>
      <c r="N25" s="67">
        <f>COUNTIF('Night ONE'!I$3:I$56,M25)+COUNTIF('NIGHT TWO'!I$3:I$87,M25)+COUNTIF(I$3:I$87,M25)</f>
        <v>0</v>
      </c>
      <c r="O25" s="64">
        <f t="shared" si="3"/>
        <v>11</v>
      </c>
      <c r="P25">
        <v>110</v>
      </c>
      <c r="Q25" s="67">
        <f>COUNTIF('NIGHT TWO'!I$3:I$87,M25)+COUNTIF(I$3:I$87,M25)</f>
        <v>0</v>
      </c>
      <c r="R25" s="64">
        <f t="shared" si="4"/>
        <v>8</v>
      </c>
      <c r="S25" t="s">
        <v>110</v>
      </c>
      <c r="T25">
        <f>COUNTIF(E$25:F$42,$S25)</f>
        <v>4</v>
      </c>
      <c r="U25">
        <f>COUNTIF(E$25:E$420,$S25)</f>
        <v>2</v>
      </c>
      <c r="V25">
        <f t="shared" ref="V25:V33" si="21">COUNTIFS(F$25:F$42,$S25,C$25:C$42,"court 1")+COUNTIFS(E$25:E$42,$S25,C$25:C$42,"court 1")</f>
        <v>0</v>
      </c>
      <c r="AA25" s="64" t="s">
        <v>114</v>
      </c>
      <c r="AB25" s="64" t="s">
        <v>112</v>
      </c>
      <c r="AD25" t="str">
        <f t="shared" si="7"/>
        <v>s</v>
      </c>
      <c r="AE25" t="str">
        <f t="shared" si="8"/>
        <v>d</v>
      </c>
      <c r="AG25" t="e">
        <f t="shared" si="9"/>
        <v>#VALUE!</v>
      </c>
      <c r="AH25" t="e">
        <f t="shared" si="10"/>
        <v>#VALUE!</v>
      </c>
      <c r="AI25" t="e">
        <f t="shared" si="11"/>
        <v>#VALUE!</v>
      </c>
      <c r="AJ25" t="e">
        <f t="shared" si="12"/>
        <v>#VALUE!</v>
      </c>
      <c r="AK25" t="e">
        <f t="shared" si="13"/>
        <v>#VALUE!</v>
      </c>
      <c r="AL25" t="e">
        <f t="shared" si="14"/>
        <v>#VALUE!</v>
      </c>
      <c r="AM25" t="e">
        <f t="shared" si="15"/>
        <v>#VALUE!</v>
      </c>
      <c r="AN25" t="e">
        <f t="shared" si="16"/>
        <v>#VALUE!</v>
      </c>
      <c r="AO25" t="e">
        <f t="shared" si="17"/>
        <v>#VALUE!</v>
      </c>
      <c r="AP25" t="e">
        <f t="shared" si="18"/>
        <v>#VALUE!</v>
      </c>
      <c r="AQ25" t="e">
        <f t="shared" si="19"/>
        <v>#VALUE!</v>
      </c>
      <c r="AR25" t="e">
        <f t="shared" si="20"/>
        <v>#VALUE!</v>
      </c>
    </row>
    <row r="26" spans="1:57" x14ac:dyDescent="0.3">
      <c r="A26" s="68">
        <v>2</v>
      </c>
      <c r="B26" s="68"/>
      <c r="C26" s="70" t="s">
        <v>3</v>
      </c>
      <c r="D26" s="140" t="s">
        <v>8</v>
      </c>
      <c r="E26" s="68" t="s">
        <v>388</v>
      </c>
      <c r="F26" s="68" t="s">
        <v>196</v>
      </c>
      <c r="G26" s="68"/>
      <c r="H26" s="68"/>
      <c r="I26" s="68"/>
      <c r="J26" s="64">
        <f t="shared" ref="J26:J42" si="22">G26-H26</f>
        <v>0</v>
      </c>
      <c r="K26" s="12"/>
      <c r="L26" s="90" t="s">
        <v>9</v>
      </c>
      <c r="M26" s="123" t="s">
        <v>119</v>
      </c>
      <c r="N26" s="67">
        <f>COUNTIF('Night ONE'!I$3:I$56,M26)+COUNTIF('NIGHT TWO'!I$3:I$87,M26)+COUNTIF(I$3:I$87,M26)</f>
        <v>0</v>
      </c>
      <c r="O26" s="64">
        <f t="shared" si="3"/>
        <v>11</v>
      </c>
      <c r="P26">
        <v>-42</v>
      </c>
      <c r="Q26" s="67">
        <f>COUNTIF('NIGHT TWO'!I$3:I$87,M26)+COUNTIF(I$3:I$87,M26)</f>
        <v>0</v>
      </c>
      <c r="R26" s="64">
        <f t="shared" si="4"/>
        <v>8</v>
      </c>
      <c r="S26" t="s">
        <v>546</v>
      </c>
      <c r="T26">
        <f t="shared" ref="T26:T33" si="23">COUNTIF(E$25:F$42,$S26)</f>
        <v>4</v>
      </c>
      <c r="U26">
        <f t="shared" ref="U26:U33" si="24">COUNTIF(E$25:E$420,$S26)</f>
        <v>2</v>
      </c>
      <c r="V26">
        <f t="shared" si="21"/>
        <v>0</v>
      </c>
      <c r="AA26" s="64" t="s">
        <v>385</v>
      </c>
      <c r="AB26" s="64" t="s">
        <v>197</v>
      </c>
      <c r="AD26" t="str">
        <f t="shared" si="7"/>
        <v>s</v>
      </c>
      <c r="AE26" t="str">
        <f t="shared" si="8"/>
        <v>e</v>
      </c>
      <c r="AG26" t="e">
        <f t="shared" si="9"/>
        <v>#VALUE!</v>
      </c>
      <c r="AH26" t="e">
        <f t="shared" si="10"/>
        <v>#VALUE!</v>
      </c>
      <c r="AI26" t="e">
        <f t="shared" si="11"/>
        <v>#VALUE!</v>
      </c>
      <c r="AJ26" t="e">
        <f t="shared" si="12"/>
        <v>#VALUE!</v>
      </c>
      <c r="AK26" t="e">
        <f t="shared" si="13"/>
        <v>#VALUE!</v>
      </c>
      <c r="AL26" t="e">
        <f t="shared" si="14"/>
        <v>#VALUE!</v>
      </c>
      <c r="AM26" t="e">
        <f t="shared" si="15"/>
        <v>#VALUE!</v>
      </c>
      <c r="AN26" t="e">
        <f t="shared" si="16"/>
        <v>#VALUE!</v>
      </c>
      <c r="AO26" t="e">
        <f t="shared" si="17"/>
        <v>#VALUE!</v>
      </c>
      <c r="AP26" t="e">
        <f t="shared" si="18"/>
        <v>#VALUE!</v>
      </c>
      <c r="AQ26" t="e">
        <f t="shared" si="19"/>
        <v>#VALUE!</v>
      </c>
      <c r="AR26" t="e">
        <f t="shared" si="20"/>
        <v>#VALUE!</v>
      </c>
    </row>
    <row r="27" spans="1:57" x14ac:dyDescent="0.3">
      <c r="A27" s="64">
        <v>3</v>
      </c>
      <c r="B27" s="71">
        <v>0.27083333333333331</v>
      </c>
      <c r="C27" s="72" t="s">
        <v>1</v>
      </c>
      <c r="D27" s="141" t="s">
        <v>8</v>
      </c>
      <c r="E27" s="64" t="s">
        <v>547</v>
      </c>
      <c r="F27" s="64" t="s">
        <v>107</v>
      </c>
      <c r="G27" s="64"/>
      <c r="H27" s="64"/>
      <c r="I27" s="64"/>
      <c r="J27" s="64">
        <f t="shared" si="22"/>
        <v>0</v>
      </c>
      <c r="K27" s="12"/>
      <c r="L27" s="90" t="s">
        <v>9</v>
      </c>
      <c r="M27" s="123" t="s">
        <v>441</v>
      </c>
      <c r="N27" s="67">
        <f>COUNTIF('Night ONE'!I$3:I$56,M27)+COUNTIF('NIGHT TWO'!I$3:I$87,M27)+COUNTIF(I$3:I$87,M27)</f>
        <v>0</v>
      </c>
      <c r="O27" s="64">
        <f t="shared" si="3"/>
        <v>11</v>
      </c>
      <c r="P27">
        <v>-59</v>
      </c>
      <c r="Q27" s="67">
        <f>COUNTIF('NIGHT TWO'!I$3:I$87,M27)+COUNTIF(I$3:I$87,M27)</f>
        <v>0</v>
      </c>
      <c r="R27" s="64">
        <f t="shared" si="4"/>
        <v>8</v>
      </c>
      <c r="S27" t="s">
        <v>120</v>
      </c>
      <c r="T27">
        <f t="shared" si="23"/>
        <v>4</v>
      </c>
      <c r="U27">
        <f t="shared" si="24"/>
        <v>2</v>
      </c>
      <c r="V27">
        <f t="shared" si="21"/>
        <v>0</v>
      </c>
      <c r="AA27" s="68" t="s">
        <v>104</v>
      </c>
      <c r="AB27" s="68" t="s">
        <v>609</v>
      </c>
      <c r="AD27" t="str">
        <f t="shared" si="7"/>
        <v>e</v>
      </c>
      <c r="AE27" t="str">
        <f t="shared" si="8"/>
        <v>e</v>
      </c>
      <c r="AG27" t="e">
        <f t="shared" si="9"/>
        <v>#VALUE!</v>
      </c>
      <c r="AH27" t="e">
        <f t="shared" si="10"/>
        <v>#VALUE!</v>
      </c>
      <c r="AI27" t="e">
        <f t="shared" si="11"/>
        <v>#VALUE!</v>
      </c>
      <c r="AJ27" t="e">
        <f t="shared" si="12"/>
        <v>#VALUE!</v>
      </c>
      <c r="AK27" t="e">
        <f t="shared" si="13"/>
        <v>#VALUE!</v>
      </c>
      <c r="AL27" t="e">
        <f t="shared" si="14"/>
        <v>#VALUE!</v>
      </c>
      <c r="AM27" t="e">
        <f t="shared" si="15"/>
        <v>#VALUE!</v>
      </c>
      <c r="AN27" t="e">
        <f t="shared" si="16"/>
        <v>#VALUE!</v>
      </c>
      <c r="AO27" t="e">
        <f t="shared" si="17"/>
        <v>#VALUE!</v>
      </c>
      <c r="AP27" t="e">
        <f t="shared" si="18"/>
        <v>#VALUE!</v>
      </c>
      <c r="AQ27" t="e">
        <f t="shared" si="19"/>
        <v>#VALUE!</v>
      </c>
      <c r="AR27" t="e">
        <f t="shared" si="20"/>
        <v>#VALUE!</v>
      </c>
    </row>
    <row r="28" spans="1:57" x14ac:dyDescent="0.3">
      <c r="A28" s="64">
        <v>4</v>
      </c>
      <c r="B28" s="64"/>
      <c r="C28" s="72" t="s">
        <v>3</v>
      </c>
      <c r="D28" s="141" t="s">
        <v>8</v>
      </c>
      <c r="E28" s="64" t="s">
        <v>546</v>
      </c>
      <c r="F28" s="64" t="s">
        <v>126</v>
      </c>
      <c r="G28" s="64"/>
      <c r="H28" s="64"/>
      <c r="I28" s="64"/>
      <c r="J28" s="64">
        <f t="shared" si="22"/>
        <v>0</v>
      </c>
      <c r="K28" s="12"/>
      <c r="L28" s="90" t="s">
        <v>9</v>
      </c>
      <c r="M28" s="123" t="s">
        <v>113</v>
      </c>
      <c r="N28" s="67">
        <f>COUNTIF('Night ONE'!I$3:I$56,M28)+COUNTIF('NIGHT TWO'!I$3:I$87,M28)+COUNTIF(I$3:I$87,M28)</f>
        <v>0</v>
      </c>
      <c r="O28" s="64">
        <f t="shared" si="3"/>
        <v>11</v>
      </c>
      <c r="P28">
        <v>-89</v>
      </c>
      <c r="Q28" s="67">
        <f>COUNTIF('NIGHT TWO'!I$3:I$87,M28)+COUNTIF(I$3:I$87,M28)</f>
        <v>0</v>
      </c>
      <c r="R28" s="64">
        <f t="shared" si="4"/>
        <v>8</v>
      </c>
      <c r="S28" t="s">
        <v>126</v>
      </c>
      <c r="T28">
        <f t="shared" si="23"/>
        <v>4</v>
      </c>
      <c r="U28">
        <f t="shared" si="24"/>
        <v>2</v>
      </c>
      <c r="V28">
        <f t="shared" si="21"/>
        <v>0</v>
      </c>
      <c r="AA28" s="68" t="s">
        <v>391</v>
      </c>
      <c r="AB28" s="68" t="s">
        <v>127</v>
      </c>
      <c r="AD28" t="str">
        <f t="shared" si="7"/>
        <v>s</v>
      </c>
      <c r="AE28" t="str">
        <f t="shared" si="8"/>
        <v>s</v>
      </c>
      <c r="AG28" t="e">
        <f t="shared" si="9"/>
        <v>#VALUE!</v>
      </c>
      <c r="AH28" t="e">
        <f t="shared" si="10"/>
        <v>#VALUE!</v>
      </c>
      <c r="AI28" t="e">
        <f t="shared" si="11"/>
        <v>#VALUE!</v>
      </c>
      <c r="AJ28" t="e">
        <f t="shared" si="12"/>
        <v>#VALUE!</v>
      </c>
      <c r="AK28" t="e">
        <f t="shared" si="13"/>
        <v>#VALUE!</v>
      </c>
      <c r="AL28" t="e">
        <f t="shared" si="14"/>
        <v>#VALUE!</v>
      </c>
      <c r="AM28" t="e">
        <f t="shared" si="15"/>
        <v>#VALUE!</v>
      </c>
      <c r="AN28" t="e">
        <f t="shared" si="16"/>
        <v>#VALUE!</v>
      </c>
      <c r="AO28" t="e">
        <f t="shared" si="17"/>
        <v>#VALUE!</v>
      </c>
      <c r="AP28" t="e">
        <f t="shared" si="18"/>
        <v>#VALUE!</v>
      </c>
      <c r="AQ28" t="e">
        <f t="shared" si="19"/>
        <v>#VALUE!</v>
      </c>
      <c r="AR28" t="e">
        <f t="shared" si="20"/>
        <v>#VALUE!</v>
      </c>
    </row>
    <row r="29" spans="1:57" ht="15" thickBot="1" x14ac:dyDescent="0.35">
      <c r="A29" s="68">
        <v>5</v>
      </c>
      <c r="B29" s="69">
        <v>0.29166666666666669</v>
      </c>
      <c r="C29" s="70" t="s">
        <v>1</v>
      </c>
      <c r="D29" s="140" t="s">
        <v>8</v>
      </c>
      <c r="E29" s="68" t="s">
        <v>120</v>
      </c>
      <c r="F29" s="68" t="s">
        <v>388</v>
      </c>
      <c r="G29" s="68"/>
      <c r="H29" s="68"/>
      <c r="I29" s="68"/>
      <c r="J29" s="64">
        <f t="shared" si="22"/>
        <v>0</v>
      </c>
      <c r="K29" s="12"/>
      <c r="L29" s="90" t="s">
        <v>9</v>
      </c>
      <c r="M29" s="206" t="s">
        <v>548</v>
      </c>
      <c r="N29" s="67">
        <f>COUNTIF('Night ONE'!I$3:I$56,M29)+COUNTIF('NIGHT TWO'!I$3:I$87,M29)+COUNTIF(I$3:I$87,M29)</f>
        <v>0</v>
      </c>
      <c r="O29" s="64">
        <f t="shared" si="3"/>
        <v>11</v>
      </c>
      <c r="P29">
        <v>-48</v>
      </c>
      <c r="Q29" s="67">
        <f>COUNTIF('NIGHT TWO'!I$3:I$87,M29)+COUNTIF(I$3:I$87,M29)</f>
        <v>0</v>
      </c>
      <c r="R29" s="64">
        <f t="shared" si="4"/>
        <v>8</v>
      </c>
      <c r="S29" t="s">
        <v>388</v>
      </c>
      <c r="T29">
        <f t="shared" si="23"/>
        <v>4</v>
      </c>
      <c r="U29">
        <f t="shared" si="24"/>
        <v>2</v>
      </c>
      <c r="V29">
        <f t="shared" si="21"/>
        <v>0</v>
      </c>
      <c r="AA29" s="64" t="s">
        <v>197</v>
      </c>
      <c r="AB29" s="64" t="s">
        <v>609</v>
      </c>
      <c r="AD29" t="str">
        <f t="shared" si="7"/>
        <v>e</v>
      </c>
      <c r="AE29" t="str">
        <f t="shared" si="8"/>
        <v>e</v>
      </c>
      <c r="AG29" t="e">
        <f t="shared" si="9"/>
        <v>#VALUE!</v>
      </c>
      <c r="AH29" t="e">
        <f t="shared" si="10"/>
        <v>#VALUE!</v>
      </c>
      <c r="AI29" t="e">
        <f t="shared" si="11"/>
        <v>#VALUE!</v>
      </c>
      <c r="AJ29" t="e">
        <f t="shared" si="12"/>
        <v>#VALUE!</v>
      </c>
      <c r="AK29" t="e">
        <f t="shared" si="13"/>
        <v>#VALUE!</v>
      </c>
      <c r="AL29" t="e">
        <f t="shared" si="14"/>
        <v>#VALUE!</v>
      </c>
      <c r="AM29" t="e">
        <f t="shared" si="15"/>
        <v>#VALUE!</v>
      </c>
      <c r="AN29" t="e">
        <f t="shared" si="16"/>
        <v>#VALUE!</v>
      </c>
      <c r="AO29" t="e">
        <f t="shared" si="17"/>
        <v>#VALUE!</v>
      </c>
      <c r="AP29" t="e">
        <f t="shared" si="18"/>
        <v>#VALUE!</v>
      </c>
      <c r="AQ29" t="e">
        <f t="shared" si="19"/>
        <v>#VALUE!</v>
      </c>
      <c r="AR29" t="e">
        <f t="shared" si="20"/>
        <v>#VALUE!</v>
      </c>
    </row>
    <row r="30" spans="1:57" x14ac:dyDescent="0.3">
      <c r="A30" s="68">
        <v>6</v>
      </c>
      <c r="B30" s="68"/>
      <c r="C30" s="70" t="s">
        <v>3</v>
      </c>
      <c r="D30" s="140" t="s">
        <v>8</v>
      </c>
      <c r="E30" s="68" t="s">
        <v>124</v>
      </c>
      <c r="F30" s="68" t="s">
        <v>110</v>
      </c>
      <c r="G30" s="68"/>
      <c r="H30" s="68"/>
      <c r="I30" s="68"/>
      <c r="J30" s="64">
        <f t="shared" si="22"/>
        <v>0</v>
      </c>
      <c r="K30" s="12"/>
      <c r="L30" s="90" t="s">
        <v>10</v>
      </c>
      <c r="M30" s="205" t="s">
        <v>181</v>
      </c>
      <c r="N30" s="67">
        <f>COUNTIF('Night ONE'!I$3:I$56,M30)+COUNTIF('NIGHT TWO'!I$3:I$87,M30)+COUNTIF(I$3:I$87,M30)</f>
        <v>0</v>
      </c>
      <c r="O30" s="64">
        <f t="shared" si="3"/>
        <v>11</v>
      </c>
      <c r="P30">
        <v>-94</v>
      </c>
      <c r="Q30" s="67">
        <f>COUNTIF('NIGHT TWO'!I$3:I$87,M30)+COUNTIF(I$3:I$87,M30)</f>
        <v>0</v>
      </c>
      <c r="R30" s="64">
        <f t="shared" si="4"/>
        <v>8</v>
      </c>
      <c r="S30" t="s">
        <v>196</v>
      </c>
      <c r="T30">
        <f t="shared" si="23"/>
        <v>4</v>
      </c>
      <c r="U30">
        <f t="shared" si="24"/>
        <v>2</v>
      </c>
      <c r="V30">
        <f t="shared" si="21"/>
        <v>0</v>
      </c>
      <c r="AA30" s="64" t="s">
        <v>122</v>
      </c>
      <c r="AB30" s="64" t="s">
        <v>114</v>
      </c>
      <c r="AD30" t="str">
        <f t="shared" si="7"/>
        <v>s</v>
      </c>
      <c r="AE30" t="str">
        <f t="shared" si="8"/>
        <v>s</v>
      </c>
      <c r="AG30" t="e">
        <f t="shared" si="9"/>
        <v>#VALUE!</v>
      </c>
      <c r="AH30" t="e">
        <f t="shared" si="10"/>
        <v>#VALUE!</v>
      </c>
      <c r="AI30" t="e">
        <f t="shared" si="11"/>
        <v>#VALUE!</v>
      </c>
      <c r="AJ30" t="e">
        <f t="shared" si="12"/>
        <v>#VALUE!</v>
      </c>
      <c r="AK30" t="e">
        <f t="shared" si="13"/>
        <v>#VALUE!</v>
      </c>
      <c r="AL30" t="e">
        <f t="shared" si="14"/>
        <v>#VALUE!</v>
      </c>
      <c r="AM30" t="e">
        <f t="shared" si="15"/>
        <v>#VALUE!</v>
      </c>
      <c r="AN30" t="e">
        <f t="shared" si="16"/>
        <v>#VALUE!</v>
      </c>
      <c r="AO30" t="e">
        <f t="shared" si="17"/>
        <v>#VALUE!</v>
      </c>
      <c r="AP30" t="e">
        <f t="shared" si="18"/>
        <v>#VALUE!</v>
      </c>
      <c r="AQ30" t="e">
        <f t="shared" si="19"/>
        <v>#VALUE!</v>
      </c>
      <c r="AR30" t="e">
        <f t="shared" si="20"/>
        <v>#VALUE!</v>
      </c>
    </row>
    <row r="31" spans="1:57" x14ac:dyDescent="0.3">
      <c r="A31" s="64">
        <v>7</v>
      </c>
      <c r="B31" s="71">
        <v>0.3125</v>
      </c>
      <c r="C31" s="72" t="s">
        <v>1</v>
      </c>
      <c r="D31" s="141" t="s">
        <v>8</v>
      </c>
      <c r="E31" s="64" t="s">
        <v>126</v>
      </c>
      <c r="F31" s="64" t="s">
        <v>196</v>
      </c>
      <c r="G31" s="64"/>
      <c r="H31" s="64"/>
      <c r="I31" s="64"/>
      <c r="J31" s="64">
        <f t="shared" si="22"/>
        <v>0</v>
      </c>
      <c r="K31" s="12"/>
      <c r="L31" s="90" t="s">
        <v>10</v>
      </c>
      <c r="M31" s="112" t="s">
        <v>106</v>
      </c>
      <c r="N31" s="67">
        <f>COUNTIF('Night ONE'!I$3:I$56,M31)+COUNTIF('NIGHT TWO'!I$3:I$87,M31)+COUNTIF(I$3:I$87,M31)</f>
        <v>0</v>
      </c>
      <c r="O31" s="64">
        <f t="shared" si="3"/>
        <v>11</v>
      </c>
      <c r="P31">
        <v>-10</v>
      </c>
      <c r="Q31" s="67">
        <f>COUNTIF('NIGHT TWO'!I$3:I$87,M31)+COUNTIF(I$3:I$87,M31)</f>
        <v>0</v>
      </c>
      <c r="R31" s="64">
        <f t="shared" si="4"/>
        <v>8</v>
      </c>
      <c r="S31" t="s">
        <v>547</v>
      </c>
      <c r="T31">
        <f t="shared" si="23"/>
        <v>4</v>
      </c>
      <c r="U31">
        <f t="shared" si="24"/>
        <v>2</v>
      </c>
      <c r="V31">
        <f t="shared" si="21"/>
        <v>0</v>
      </c>
      <c r="AA31" s="68" t="s">
        <v>385</v>
      </c>
      <c r="AB31" s="68" t="s">
        <v>127</v>
      </c>
      <c r="AD31" t="str">
        <f t="shared" si="7"/>
        <v>s</v>
      </c>
      <c r="AE31" t="str">
        <f t="shared" si="8"/>
        <v>s</v>
      </c>
      <c r="AG31" t="e">
        <f t="shared" si="9"/>
        <v>#VALUE!</v>
      </c>
      <c r="AH31" t="e">
        <f t="shared" si="10"/>
        <v>#VALUE!</v>
      </c>
      <c r="AI31" t="e">
        <f t="shared" si="11"/>
        <v>#VALUE!</v>
      </c>
      <c r="AJ31" t="e">
        <f t="shared" si="12"/>
        <v>#VALUE!</v>
      </c>
      <c r="AK31" t="e">
        <f t="shared" si="13"/>
        <v>#VALUE!</v>
      </c>
      <c r="AL31" t="e">
        <f t="shared" si="14"/>
        <v>#VALUE!</v>
      </c>
      <c r="AM31" t="e">
        <f t="shared" si="15"/>
        <v>#VALUE!</v>
      </c>
      <c r="AN31" t="e">
        <f t="shared" si="16"/>
        <v>#VALUE!</v>
      </c>
      <c r="AO31" t="e">
        <f t="shared" si="17"/>
        <v>#VALUE!</v>
      </c>
      <c r="AP31" t="e">
        <f t="shared" si="18"/>
        <v>#VALUE!</v>
      </c>
      <c r="AQ31" t="e">
        <f t="shared" si="19"/>
        <v>#VALUE!</v>
      </c>
      <c r="AR31" t="e">
        <f t="shared" si="20"/>
        <v>#VALUE!</v>
      </c>
    </row>
    <row r="32" spans="1:57" x14ac:dyDescent="0.3">
      <c r="A32" s="64">
        <v>8</v>
      </c>
      <c r="B32" s="64"/>
      <c r="C32" s="72" t="s">
        <v>3</v>
      </c>
      <c r="D32" s="141" t="s">
        <v>8</v>
      </c>
      <c r="E32" s="64" t="s">
        <v>107</v>
      </c>
      <c r="F32" s="64" t="s">
        <v>546</v>
      </c>
      <c r="G32" s="64"/>
      <c r="H32" s="64"/>
      <c r="I32" s="64"/>
      <c r="J32" s="64">
        <f t="shared" si="22"/>
        <v>0</v>
      </c>
      <c r="K32" s="12"/>
      <c r="L32" s="90" t="s">
        <v>10</v>
      </c>
      <c r="M32" s="111" t="s">
        <v>551</v>
      </c>
      <c r="N32" s="67">
        <f>COUNTIF('Night ONE'!I$3:I$56,M32)+COUNTIF('NIGHT TWO'!I$3:I$87,M32)+COUNTIF(I$3:I$87,M32)</f>
        <v>0</v>
      </c>
      <c r="O32" s="64">
        <f t="shared" si="3"/>
        <v>11</v>
      </c>
      <c r="P32">
        <v>20</v>
      </c>
      <c r="Q32" s="67">
        <f>COUNTIF('NIGHT TWO'!I$3:I$87,M32)+COUNTIF(I$3:I$87,M32)</f>
        <v>0</v>
      </c>
      <c r="R32" s="64">
        <f t="shared" si="4"/>
        <v>8</v>
      </c>
      <c r="S32" t="s">
        <v>107</v>
      </c>
      <c r="T32">
        <f t="shared" si="23"/>
        <v>4</v>
      </c>
      <c r="U32">
        <f t="shared" si="24"/>
        <v>2</v>
      </c>
      <c r="V32">
        <f t="shared" si="21"/>
        <v>0</v>
      </c>
      <c r="AA32" s="68" t="s">
        <v>112</v>
      </c>
      <c r="AB32" s="68" t="s">
        <v>104</v>
      </c>
      <c r="AD32" t="str">
        <f t="shared" si="7"/>
        <v>d</v>
      </c>
      <c r="AE32" t="str">
        <f t="shared" si="8"/>
        <v>e</v>
      </c>
      <c r="AG32" t="e">
        <f t="shared" si="9"/>
        <v>#VALUE!</v>
      </c>
      <c r="AH32" t="e">
        <f t="shared" si="10"/>
        <v>#VALUE!</v>
      </c>
      <c r="AI32" t="e">
        <f t="shared" si="11"/>
        <v>#VALUE!</v>
      </c>
      <c r="AJ32" t="e">
        <f t="shared" si="12"/>
        <v>#VALUE!</v>
      </c>
      <c r="AK32" t="e">
        <f t="shared" si="13"/>
        <v>#VALUE!</v>
      </c>
      <c r="AL32" t="e">
        <f t="shared" si="14"/>
        <v>#VALUE!</v>
      </c>
      <c r="AM32" t="e">
        <f t="shared" si="15"/>
        <v>#VALUE!</v>
      </c>
      <c r="AN32" t="e">
        <f t="shared" si="16"/>
        <v>#VALUE!</v>
      </c>
      <c r="AO32" t="e">
        <f t="shared" si="17"/>
        <v>#VALUE!</v>
      </c>
      <c r="AP32" t="e">
        <f t="shared" si="18"/>
        <v>#VALUE!</v>
      </c>
      <c r="AQ32" t="e">
        <f t="shared" si="19"/>
        <v>#VALUE!</v>
      </c>
      <c r="AR32" t="e">
        <f t="shared" si="20"/>
        <v>#VALUE!</v>
      </c>
    </row>
    <row r="33" spans="1:22" x14ac:dyDescent="0.3">
      <c r="A33" s="68">
        <v>9</v>
      </c>
      <c r="B33" s="69">
        <v>0.33333333333333331</v>
      </c>
      <c r="C33" s="70" t="s">
        <v>1</v>
      </c>
      <c r="D33" s="140" t="s">
        <v>8</v>
      </c>
      <c r="E33" s="68" t="s">
        <v>547</v>
      </c>
      <c r="F33" s="68" t="s">
        <v>110</v>
      </c>
      <c r="G33" s="68"/>
      <c r="H33" s="68"/>
      <c r="I33" s="68"/>
      <c r="J33" s="64">
        <f t="shared" si="22"/>
        <v>0</v>
      </c>
      <c r="K33" s="12"/>
      <c r="L33" s="90" t="s">
        <v>10</v>
      </c>
      <c r="M33" s="111" t="s">
        <v>392</v>
      </c>
      <c r="N33" s="67">
        <f>COUNTIF('Night ONE'!I$3:I$56,M33)+COUNTIF('NIGHT TWO'!I$3:I$87,M33)+COUNTIF(I$3:I$87,M33)</f>
        <v>0</v>
      </c>
      <c r="O33" s="64">
        <f t="shared" si="3"/>
        <v>11</v>
      </c>
      <c r="P33">
        <v>-6</v>
      </c>
      <c r="Q33" s="67">
        <f>COUNTIF('NIGHT TWO'!I$3:I$87,M33)+COUNTIF(I$3:I$87,M33)</f>
        <v>0</v>
      </c>
      <c r="R33" s="64">
        <f t="shared" si="4"/>
        <v>8</v>
      </c>
      <c r="S33" t="s">
        <v>124</v>
      </c>
      <c r="T33">
        <f t="shared" si="23"/>
        <v>4</v>
      </c>
      <c r="U33">
        <f t="shared" si="24"/>
        <v>2</v>
      </c>
      <c r="V33">
        <f t="shared" si="21"/>
        <v>0</v>
      </c>
    </row>
    <row r="34" spans="1:22" x14ac:dyDescent="0.3">
      <c r="A34" s="68">
        <v>10</v>
      </c>
      <c r="B34" s="68"/>
      <c r="C34" s="70" t="s">
        <v>3</v>
      </c>
      <c r="D34" s="140" t="s">
        <v>8</v>
      </c>
      <c r="E34" s="68" t="s">
        <v>124</v>
      </c>
      <c r="F34" s="68" t="s">
        <v>120</v>
      </c>
      <c r="G34" s="68"/>
      <c r="H34" s="68"/>
      <c r="I34" s="68"/>
      <c r="J34" s="64">
        <f t="shared" si="22"/>
        <v>0</v>
      </c>
      <c r="K34" s="12"/>
      <c r="L34" s="90" t="s">
        <v>10</v>
      </c>
      <c r="M34" s="111" t="s">
        <v>610</v>
      </c>
      <c r="N34" s="67">
        <f>COUNTIF('Night ONE'!I$3:I$56,M34)+COUNTIF('NIGHT TWO'!I$3:I$87,M34)+COUNTIF(I$3:I$87,M34)</f>
        <v>0</v>
      </c>
      <c r="O34" s="64">
        <f t="shared" si="3"/>
        <v>11</v>
      </c>
      <c r="P34">
        <v>-39</v>
      </c>
      <c r="Q34" s="67">
        <f>COUNTIF('NIGHT TWO'!I$3:I$87,M34)+COUNTIF(I$3:I$87,M34)</f>
        <v>0</v>
      </c>
      <c r="R34" s="64">
        <f t="shared" si="4"/>
        <v>8</v>
      </c>
    </row>
    <row r="35" spans="1:22" ht="21" customHeight="1" x14ac:dyDescent="0.3">
      <c r="A35" s="64">
        <v>11</v>
      </c>
      <c r="B35" s="71">
        <v>0.35416666666666669</v>
      </c>
      <c r="C35" s="72" t="s">
        <v>1</v>
      </c>
      <c r="D35" s="141" t="s">
        <v>8</v>
      </c>
      <c r="E35" s="64" t="s">
        <v>388</v>
      </c>
      <c r="F35" s="64" t="s">
        <v>107</v>
      </c>
      <c r="G35" s="64"/>
      <c r="H35" s="64"/>
      <c r="I35" s="64"/>
      <c r="J35" s="64">
        <f t="shared" si="22"/>
        <v>0</v>
      </c>
      <c r="K35" s="12"/>
      <c r="L35" s="90" t="s">
        <v>10</v>
      </c>
      <c r="M35" s="111" t="s">
        <v>611</v>
      </c>
      <c r="N35" s="67">
        <f>COUNTIF('Night ONE'!I$3:I$56,M35)+COUNTIF('NIGHT TWO'!I$3:I$87,M35)+COUNTIF(I$3:I$87,M35)</f>
        <v>0</v>
      </c>
      <c r="O35" s="64">
        <f t="shared" si="3"/>
        <v>11</v>
      </c>
      <c r="P35">
        <v>33</v>
      </c>
      <c r="Q35" s="67">
        <f>COUNTIF('NIGHT TWO'!I$3:I$87,M35)+COUNTIF(I$3:I$87,M35)</f>
        <v>0</v>
      </c>
      <c r="R35" s="64">
        <f t="shared" si="4"/>
        <v>8</v>
      </c>
    </row>
    <row r="36" spans="1:22" x14ac:dyDescent="0.3">
      <c r="A36" s="64">
        <v>12</v>
      </c>
      <c r="B36" s="64"/>
      <c r="C36" s="72" t="s">
        <v>3</v>
      </c>
      <c r="D36" s="141" t="s">
        <v>8</v>
      </c>
      <c r="E36" s="64" t="s">
        <v>196</v>
      </c>
      <c r="F36" s="64" t="s">
        <v>546</v>
      </c>
      <c r="G36" s="64"/>
      <c r="H36" s="64"/>
      <c r="I36" s="64"/>
      <c r="J36" s="64">
        <f t="shared" si="22"/>
        <v>0</v>
      </c>
      <c r="K36" s="12"/>
      <c r="L36" s="90" t="s">
        <v>10</v>
      </c>
      <c r="M36" s="111" t="s">
        <v>116</v>
      </c>
      <c r="N36" s="67">
        <f>COUNTIF('Night ONE'!I$3:I$56,M36)+COUNTIF('NIGHT TWO'!I$3:I$87,M36)+COUNTIF(I$3:I$87,M36)</f>
        <v>0</v>
      </c>
      <c r="O36" s="64">
        <f t="shared" si="3"/>
        <v>11</v>
      </c>
      <c r="P36">
        <v>-42</v>
      </c>
      <c r="Q36" s="67">
        <f>COUNTIF('NIGHT TWO'!I$3:I$87,M36)+COUNTIF(I$3:I$87,M36)</f>
        <v>0</v>
      </c>
      <c r="R36" s="64">
        <f t="shared" si="4"/>
        <v>8</v>
      </c>
    </row>
    <row r="37" spans="1:22" x14ac:dyDescent="0.3">
      <c r="A37" s="68">
        <v>13</v>
      </c>
      <c r="B37" s="69">
        <v>0.375</v>
      </c>
      <c r="C37" s="70" t="s">
        <v>1</v>
      </c>
      <c r="D37" s="140" t="s">
        <v>8</v>
      </c>
      <c r="E37" s="68" t="s">
        <v>126</v>
      </c>
      <c r="F37" s="68" t="s">
        <v>124</v>
      </c>
      <c r="G37" s="68"/>
      <c r="H37" s="68"/>
      <c r="I37" s="68"/>
      <c r="J37" s="64">
        <f t="shared" si="22"/>
        <v>0</v>
      </c>
      <c r="K37" s="12"/>
      <c r="L37" s="90" t="s">
        <v>10</v>
      </c>
      <c r="M37" s="111" t="s">
        <v>111</v>
      </c>
      <c r="N37" s="67">
        <f>COUNTIF('Night ONE'!I$3:I$56,M37)+COUNTIF('NIGHT TWO'!I$3:I$87,M37)+COUNTIF(I$3:I$87,M37)</f>
        <v>0</v>
      </c>
      <c r="O37" s="64">
        <f t="shared" si="3"/>
        <v>11</v>
      </c>
      <c r="P37">
        <v>19</v>
      </c>
      <c r="Q37" s="67">
        <f>COUNTIF('NIGHT TWO'!I$3:I$87,M37)+COUNTIF(I$3:I$87,M37)</f>
        <v>0</v>
      </c>
      <c r="R37" s="64">
        <f t="shared" si="4"/>
        <v>8</v>
      </c>
    </row>
    <row r="38" spans="1:22" x14ac:dyDescent="0.3">
      <c r="A38" s="68">
        <v>14</v>
      </c>
      <c r="B38" s="68"/>
      <c r="C38" s="70" t="s">
        <v>3</v>
      </c>
      <c r="D38" s="140" t="s">
        <v>8</v>
      </c>
      <c r="E38" s="68" t="s">
        <v>120</v>
      </c>
      <c r="F38" s="68" t="s">
        <v>547</v>
      </c>
      <c r="G38" s="68"/>
      <c r="H38" s="68"/>
      <c r="I38" s="68"/>
      <c r="J38" s="64">
        <f t="shared" si="22"/>
        <v>0</v>
      </c>
      <c r="L38" s="90" t="s">
        <v>10</v>
      </c>
      <c r="M38" s="111" t="s">
        <v>550</v>
      </c>
      <c r="N38" s="67">
        <f>COUNTIF('Night ONE'!I$3:I$56,M38)+COUNTIF('NIGHT TWO'!I$3:I$87,M38)+COUNTIF(I$3:I$87,M38)</f>
        <v>0</v>
      </c>
      <c r="O38" s="64">
        <f t="shared" si="3"/>
        <v>11</v>
      </c>
      <c r="P38">
        <v>-90</v>
      </c>
      <c r="Q38" s="67">
        <f>COUNTIF('NIGHT TWO'!I$3:I$87,M38)+COUNTIF(I$3:I$87,M38)</f>
        <v>0</v>
      </c>
      <c r="R38" s="64">
        <f t="shared" si="4"/>
        <v>8</v>
      </c>
    </row>
    <row r="39" spans="1:22" x14ac:dyDescent="0.3">
      <c r="A39" s="64">
        <v>15</v>
      </c>
      <c r="B39" s="71">
        <v>0.39583333333333331</v>
      </c>
      <c r="C39" s="72" t="s">
        <v>1</v>
      </c>
      <c r="D39" s="141" t="s">
        <v>8</v>
      </c>
      <c r="E39" s="64" t="s">
        <v>546</v>
      </c>
      <c r="F39" s="64" t="s">
        <v>124</v>
      </c>
      <c r="G39" s="64"/>
      <c r="H39" s="64"/>
      <c r="I39" s="64"/>
      <c r="J39" s="64">
        <f t="shared" si="22"/>
        <v>0</v>
      </c>
      <c r="R39"/>
    </row>
    <row r="40" spans="1:22" x14ac:dyDescent="0.3">
      <c r="A40" s="64">
        <v>16</v>
      </c>
      <c r="B40" s="64"/>
      <c r="C40" s="72" t="s">
        <v>3</v>
      </c>
      <c r="D40" s="141" t="s">
        <v>8</v>
      </c>
      <c r="E40" s="64" t="s">
        <v>110</v>
      </c>
      <c r="F40" s="64" t="s">
        <v>388</v>
      </c>
      <c r="G40" s="64"/>
      <c r="H40" s="64"/>
      <c r="I40" s="64"/>
      <c r="J40" s="64">
        <f t="shared" si="22"/>
        <v>0</v>
      </c>
      <c r="R40"/>
    </row>
    <row r="41" spans="1:22" x14ac:dyDescent="0.3">
      <c r="A41" s="68">
        <v>17</v>
      </c>
      <c r="B41" s="69">
        <v>0.41666666666666669</v>
      </c>
      <c r="C41" s="70" t="s">
        <v>1</v>
      </c>
      <c r="D41" s="140" t="s">
        <v>8</v>
      </c>
      <c r="E41" s="68" t="s">
        <v>196</v>
      </c>
      <c r="F41" s="68" t="s">
        <v>547</v>
      </c>
      <c r="G41" s="68"/>
      <c r="H41" s="68"/>
      <c r="I41" s="68"/>
      <c r="J41" s="64">
        <f t="shared" si="22"/>
        <v>0</v>
      </c>
      <c r="R41"/>
    </row>
    <row r="42" spans="1:22" x14ac:dyDescent="0.3">
      <c r="A42" s="68">
        <v>18</v>
      </c>
      <c r="B42" s="68"/>
      <c r="C42" s="70" t="s">
        <v>3</v>
      </c>
      <c r="D42" s="140" t="s">
        <v>8</v>
      </c>
      <c r="E42" s="68" t="s">
        <v>107</v>
      </c>
      <c r="F42" s="68" t="s">
        <v>126</v>
      </c>
      <c r="G42" s="68"/>
      <c r="H42" s="68"/>
      <c r="I42" s="68"/>
      <c r="J42" s="64">
        <f t="shared" si="22"/>
        <v>0</v>
      </c>
      <c r="R42"/>
    </row>
    <row r="43" spans="1:22" ht="31.65" customHeight="1" x14ac:dyDescent="0.3">
      <c r="A43" s="152"/>
      <c r="D43" s="39"/>
      <c r="R43"/>
    </row>
    <row r="44" spans="1:22" x14ac:dyDescent="0.3">
      <c r="A44" s="152"/>
      <c r="D44" s="39"/>
      <c r="R44"/>
    </row>
    <row r="45" spans="1:22" x14ac:dyDescent="0.3">
      <c r="A45" s="152"/>
      <c r="D45" s="39"/>
      <c r="R45"/>
    </row>
    <row r="46" spans="1:22" ht="30" x14ac:dyDescent="0.4">
      <c r="A46" s="48" t="s">
        <v>552</v>
      </c>
      <c r="C46" s="13"/>
      <c r="D46" s="39"/>
      <c r="F46" s="152"/>
      <c r="G46" s="147" t="s">
        <v>140</v>
      </c>
      <c r="H46" s="147"/>
      <c r="R46"/>
    </row>
    <row r="47" spans="1:22" x14ac:dyDescent="0.3">
      <c r="A47" s="64"/>
      <c r="B47" s="64"/>
      <c r="C47" s="84"/>
      <c r="D47" s="67" t="s">
        <v>176</v>
      </c>
      <c r="E47" s="113" t="s">
        <v>129</v>
      </c>
      <c r="F47" s="113" t="s">
        <v>130</v>
      </c>
      <c r="G47" s="114" t="s">
        <v>141</v>
      </c>
      <c r="H47" s="114" t="s">
        <v>142</v>
      </c>
      <c r="I47" s="115" t="s">
        <v>143</v>
      </c>
      <c r="J47" s="126" t="s">
        <v>144</v>
      </c>
      <c r="M47" s="108" t="s">
        <v>122</v>
      </c>
      <c r="N47" s="90" t="s">
        <v>7</v>
      </c>
      <c r="R47" s="12"/>
      <c r="S47" s="3"/>
      <c r="T47" s="3" t="s">
        <v>396</v>
      </c>
      <c r="U47" s="3" t="s">
        <v>379</v>
      </c>
      <c r="V47" s="3" t="s">
        <v>397</v>
      </c>
    </row>
    <row r="48" spans="1:22" x14ac:dyDescent="0.3">
      <c r="A48" s="68">
        <v>1</v>
      </c>
      <c r="B48" s="69">
        <v>0.25</v>
      </c>
      <c r="C48" s="70" t="s">
        <v>0</v>
      </c>
      <c r="D48" s="140" t="s">
        <v>9</v>
      </c>
      <c r="E48" s="68" t="s">
        <v>117</v>
      </c>
      <c r="F48" s="68" t="s">
        <v>596</v>
      </c>
      <c r="G48" s="68"/>
      <c r="H48" s="68"/>
      <c r="I48" s="68"/>
      <c r="J48" s="64">
        <f t="shared" ref="J48:J65" si="25">G48-H48</f>
        <v>0</v>
      </c>
      <c r="M48" s="108" t="s">
        <v>197</v>
      </c>
      <c r="N48" s="90" t="s">
        <v>7</v>
      </c>
      <c r="R48"/>
      <c r="S48" t="s">
        <v>117</v>
      </c>
      <c r="T48">
        <f t="shared" ref="T48:T56" si="26">COUNTIF(E$48:F$65,$S48)</f>
        <v>4</v>
      </c>
      <c r="U48">
        <f t="shared" ref="U48:U56" si="27">COUNTIF(E$48:E$65,$S48)</f>
        <v>2</v>
      </c>
      <c r="V48">
        <f t="shared" ref="V48:V56" si="28">COUNTIFS(F$48:F$65,$S48,C$48:C$65,"court 1")+COUNTIFS(E$48:E$65,$S48,C$48:C$65,"court 1")</f>
        <v>2</v>
      </c>
    </row>
    <row r="49" spans="1:22" x14ac:dyDescent="0.3">
      <c r="A49" s="68">
        <v>2</v>
      </c>
      <c r="B49" s="68"/>
      <c r="C49" s="70" t="s">
        <v>1</v>
      </c>
      <c r="D49" s="140" t="s">
        <v>9</v>
      </c>
      <c r="E49" s="68" t="s">
        <v>549</v>
      </c>
      <c r="F49" s="68" t="s">
        <v>119</v>
      </c>
      <c r="G49" s="68"/>
      <c r="H49" s="68"/>
      <c r="I49" s="68"/>
      <c r="J49" s="64">
        <f t="shared" si="25"/>
        <v>0</v>
      </c>
      <c r="M49" s="108" t="s">
        <v>391</v>
      </c>
      <c r="N49" s="90" t="s">
        <v>7</v>
      </c>
      <c r="R49"/>
      <c r="S49" t="s">
        <v>401</v>
      </c>
      <c r="T49">
        <f t="shared" si="26"/>
        <v>4</v>
      </c>
      <c r="U49">
        <f t="shared" si="27"/>
        <v>2</v>
      </c>
      <c r="V49">
        <f t="shared" si="28"/>
        <v>1</v>
      </c>
    </row>
    <row r="50" spans="1:22" x14ac:dyDescent="0.3">
      <c r="A50" s="64">
        <v>3</v>
      </c>
      <c r="B50" s="71">
        <v>0.27083333333333331</v>
      </c>
      <c r="C50" s="72" t="s">
        <v>0</v>
      </c>
      <c r="D50" s="141" t="s">
        <v>9</v>
      </c>
      <c r="E50" s="64" t="s">
        <v>441</v>
      </c>
      <c r="F50" s="64" t="s">
        <v>113</v>
      </c>
      <c r="G50" s="64"/>
      <c r="H50" s="64"/>
      <c r="I50" s="64"/>
      <c r="J50" s="64">
        <f t="shared" si="25"/>
        <v>0</v>
      </c>
      <c r="M50" s="108" t="s">
        <v>104</v>
      </c>
      <c r="N50" s="90" t="s">
        <v>7</v>
      </c>
      <c r="R50"/>
      <c r="S50" t="s">
        <v>596</v>
      </c>
      <c r="T50">
        <f t="shared" si="26"/>
        <v>4</v>
      </c>
      <c r="U50">
        <f t="shared" si="27"/>
        <v>2</v>
      </c>
      <c r="V50">
        <f t="shared" si="28"/>
        <v>2</v>
      </c>
    </row>
    <row r="51" spans="1:22" x14ac:dyDescent="0.3">
      <c r="A51" s="64">
        <v>4</v>
      </c>
      <c r="B51" s="64"/>
      <c r="C51" s="72" t="s">
        <v>1</v>
      </c>
      <c r="D51" s="141" t="s">
        <v>9</v>
      </c>
      <c r="E51" s="64" t="s">
        <v>401</v>
      </c>
      <c r="F51" s="64" t="s">
        <v>404</v>
      </c>
      <c r="G51" s="64"/>
      <c r="H51" s="64"/>
      <c r="I51" s="64"/>
      <c r="J51" s="64">
        <f t="shared" si="25"/>
        <v>0</v>
      </c>
      <c r="M51" s="108" t="s">
        <v>114</v>
      </c>
      <c r="N51" s="90" t="s">
        <v>7</v>
      </c>
      <c r="R51"/>
      <c r="S51" t="s">
        <v>404</v>
      </c>
      <c r="T51">
        <f t="shared" si="26"/>
        <v>4</v>
      </c>
      <c r="U51">
        <f t="shared" si="27"/>
        <v>2</v>
      </c>
      <c r="V51">
        <f t="shared" si="28"/>
        <v>2</v>
      </c>
    </row>
    <row r="52" spans="1:22" x14ac:dyDescent="0.3">
      <c r="A52" s="68">
        <v>5</v>
      </c>
      <c r="B52" s="69">
        <v>0.29166666666666669</v>
      </c>
      <c r="C52" s="70" t="s">
        <v>0</v>
      </c>
      <c r="D52" s="140" t="s">
        <v>9</v>
      </c>
      <c r="E52" s="68" t="s">
        <v>596</v>
      </c>
      <c r="F52" s="68" t="s">
        <v>549</v>
      </c>
      <c r="G52" s="68"/>
      <c r="H52" s="68"/>
      <c r="I52" s="68"/>
      <c r="J52" s="64">
        <f t="shared" si="25"/>
        <v>0</v>
      </c>
      <c r="M52" s="108" t="s">
        <v>385</v>
      </c>
      <c r="N52" s="90" t="s">
        <v>7</v>
      </c>
      <c r="R52"/>
      <c r="S52" t="s">
        <v>549</v>
      </c>
      <c r="T52">
        <f t="shared" si="26"/>
        <v>4</v>
      </c>
      <c r="U52">
        <f t="shared" si="27"/>
        <v>2</v>
      </c>
      <c r="V52">
        <f t="shared" si="28"/>
        <v>2</v>
      </c>
    </row>
    <row r="53" spans="1:22" x14ac:dyDescent="0.3">
      <c r="A53" s="68">
        <v>6</v>
      </c>
      <c r="B53" s="68"/>
      <c r="C53" s="70" t="s">
        <v>1</v>
      </c>
      <c r="D53" s="140" t="s">
        <v>9</v>
      </c>
      <c r="E53" s="68" t="s">
        <v>548</v>
      </c>
      <c r="F53" s="68" t="s">
        <v>117</v>
      </c>
      <c r="G53" s="68"/>
      <c r="H53" s="68"/>
      <c r="I53" s="68"/>
      <c r="J53" s="64">
        <f t="shared" si="25"/>
        <v>0</v>
      </c>
      <c r="M53" s="108" t="s">
        <v>127</v>
      </c>
      <c r="N53" s="90" t="s">
        <v>7</v>
      </c>
      <c r="R53"/>
      <c r="S53" t="s">
        <v>119</v>
      </c>
      <c r="T53">
        <f t="shared" si="26"/>
        <v>4</v>
      </c>
      <c r="U53">
        <f t="shared" si="27"/>
        <v>2</v>
      </c>
      <c r="V53">
        <f t="shared" si="28"/>
        <v>2</v>
      </c>
    </row>
    <row r="54" spans="1:22" x14ac:dyDescent="0.3">
      <c r="A54" s="64">
        <v>7</v>
      </c>
      <c r="B54" s="71">
        <v>0.3125</v>
      </c>
      <c r="C54" s="72" t="s">
        <v>0</v>
      </c>
      <c r="D54" s="141" t="s">
        <v>9</v>
      </c>
      <c r="E54" s="64" t="s">
        <v>404</v>
      </c>
      <c r="F54" s="64" t="s">
        <v>119</v>
      </c>
      <c r="G54" s="64"/>
      <c r="H54" s="64"/>
      <c r="I54" s="64"/>
      <c r="J54" s="64">
        <f t="shared" si="25"/>
        <v>0</v>
      </c>
      <c r="M54" s="108" t="s">
        <v>112</v>
      </c>
      <c r="N54" s="90" t="s">
        <v>7</v>
      </c>
      <c r="R54"/>
      <c r="S54" t="s">
        <v>441</v>
      </c>
      <c r="T54">
        <f t="shared" si="26"/>
        <v>4</v>
      </c>
      <c r="U54">
        <f t="shared" si="27"/>
        <v>2</v>
      </c>
      <c r="V54">
        <f t="shared" si="28"/>
        <v>3</v>
      </c>
    </row>
    <row r="55" spans="1:22" ht="15" thickBot="1" x14ac:dyDescent="0.35">
      <c r="A55" s="64">
        <v>8</v>
      </c>
      <c r="B55" s="64"/>
      <c r="C55" s="72" t="s">
        <v>1</v>
      </c>
      <c r="D55" s="141" t="s">
        <v>9</v>
      </c>
      <c r="E55" s="64" t="s">
        <v>113</v>
      </c>
      <c r="F55" s="64" t="s">
        <v>401</v>
      </c>
      <c r="G55" s="64"/>
      <c r="H55" s="64"/>
      <c r="I55" s="64"/>
      <c r="J55" s="64">
        <f t="shared" si="25"/>
        <v>0</v>
      </c>
      <c r="M55" s="203" t="s">
        <v>609</v>
      </c>
      <c r="N55" s="90" t="s">
        <v>7</v>
      </c>
      <c r="R55"/>
      <c r="S55" t="s">
        <v>113</v>
      </c>
      <c r="T55">
        <f t="shared" si="26"/>
        <v>4</v>
      </c>
      <c r="U55">
        <f t="shared" si="27"/>
        <v>1</v>
      </c>
      <c r="V55">
        <f t="shared" si="28"/>
        <v>3</v>
      </c>
    </row>
    <row r="56" spans="1:22" x14ac:dyDescent="0.3">
      <c r="A56" s="68">
        <v>9</v>
      </c>
      <c r="B56" s="69">
        <v>0.33333333333333331</v>
      </c>
      <c r="C56" s="70" t="s">
        <v>0</v>
      </c>
      <c r="D56" s="140" t="s">
        <v>9</v>
      </c>
      <c r="E56" s="68" t="s">
        <v>441</v>
      </c>
      <c r="F56" s="68" t="s">
        <v>117</v>
      </c>
      <c r="G56" s="68"/>
      <c r="H56" s="68"/>
      <c r="I56" s="68"/>
      <c r="J56" s="64">
        <f t="shared" si="25"/>
        <v>0</v>
      </c>
      <c r="M56" s="110" t="s">
        <v>110</v>
      </c>
      <c r="N56" s="90" t="s">
        <v>8</v>
      </c>
      <c r="R56"/>
      <c r="S56" t="s">
        <v>548</v>
      </c>
      <c r="T56">
        <f t="shared" si="26"/>
        <v>4</v>
      </c>
      <c r="U56">
        <f t="shared" si="27"/>
        <v>3</v>
      </c>
      <c r="V56">
        <f t="shared" si="28"/>
        <v>1</v>
      </c>
    </row>
    <row r="57" spans="1:22" x14ac:dyDescent="0.3">
      <c r="A57" s="68">
        <v>10</v>
      </c>
      <c r="B57" s="68"/>
      <c r="C57" s="70" t="s">
        <v>1</v>
      </c>
      <c r="D57" s="140" t="s">
        <v>9</v>
      </c>
      <c r="E57" s="68" t="s">
        <v>548</v>
      </c>
      <c r="F57" s="68" t="s">
        <v>596</v>
      </c>
      <c r="G57" s="68"/>
      <c r="H57" s="68"/>
      <c r="I57" s="68"/>
      <c r="J57" s="64">
        <f t="shared" si="25"/>
        <v>0</v>
      </c>
      <c r="M57" s="110" t="s">
        <v>546</v>
      </c>
      <c r="N57" s="90" t="s">
        <v>8</v>
      </c>
      <c r="R57"/>
    </row>
    <row r="58" spans="1:22" x14ac:dyDescent="0.3">
      <c r="A58" s="64">
        <v>11</v>
      </c>
      <c r="B58" s="71">
        <v>0.35416666666666669</v>
      </c>
      <c r="C58" s="72" t="s">
        <v>0</v>
      </c>
      <c r="D58" s="141" t="s">
        <v>9</v>
      </c>
      <c r="E58" s="64" t="s">
        <v>549</v>
      </c>
      <c r="F58" s="64" t="s">
        <v>113</v>
      </c>
      <c r="G58" s="64"/>
      <c r="H58" s="64"/>
      <c r="I58" s="64"/>
      <c r="J58" s="64">
        <f t="shared" si="25"/>
        <v>0</v>
      </c>
      <c r="M58" s="110" t="s">
        <v>120</v>
      </c>
      <c r="N58" s="90" t="s">
        <v>8</v>
      </c>
      <c r="R58"/>
    </row>
    <row r="59" spans="1:22" x14ac:dyDescent="0.3">
      <c r="A59" s="64">
        <v>12</v>
      </c>
      <c r="B59" s="64"/>
      <c r="C59" s="72" t="s">
        <v>1</v>
      </c>
      <c r="D59" s="141" t="s">
        <v>9</v>
      </c>
      <c r="E59" s="64" t="s">
        <v>119</v>
      </c>
      <c r="F59" s="64" t="s">
        <v>401</v>
      </c>
      <c r="G59" s="64"/>
      <c r="H59" s="64"/>
      <c r="I59" s="64"/>
      <c r="J59" s="64">
        <f t="shared" si="25"/>
        <v>0</v>
      </c>
      <c r="M59" s="110" t="s">
        <v>126</v>
      </c>
      <c r="N59" s="90" t="s">
        <v>8</v>
      </c>
      <c r="R59"/>
    </row>
    <row r="60" spans="1:22" x14ac:dyDescent="0.3">
      <c r="A60" s="68">
        <v>13</v>
      </c>
      <c r="B60" s="69">
        <v>0.375</v>
      </c>
      <c r="C60" s="70" t="s">
        <v>0</v>
      </c>
      <c r="D60" s="140" t="s">
        <v>9</v>
      </c>
      <c r="E60" s="68" t="s">
        <v>404</v>
      </c>
      <c r="F60" s="68" t="s">
        <v>113</v>
      </c>
      <c r="G60" s="68"/>
      <c r="H60" s="68"/>
      <c r="I60" s="68"/>
      <c r="J60" s="64">
        <f t="shared" si="25"/>
        <v>0</v>
      </c>
      <c r="M60" s="148" t="s">
        <v>388</v>
      </c>
      <c r="N60" s="90" t="s">
        <v>8</v>
      </c>
      <c r="R60"/>
    </row>
    <row r="61" spans="1:22" x14ac:dyDescent="0.3">
      <c r="A61" s="68">
        <v>14</v>
      </c>
      <c r="B61" s="68"/>
      <c r="C61" s="70" t="s">
        <v>1</v>
      </c>
      <c r="D61" s="140" t="s">
        <v>9</v>
      </c>
      <c r="E61" s="68" t="s">
        <v>596</v>
      </c>
      <c r="F61" s="68" t="s">
        <v>441</v>
      </c>
      <c r="G61" s="68"/>
      <c r="H61" s="68"/>
      <c r="I61" s="68"/>
      <c r="J61" s="64">
        <f t="shared" si="25"/>
        <v>0</v>
      </c>
      <c r="M61" s="110" t="s">
        <v>196</v>
      </c>
      <c r="N61" s="90" t="s">
        <v>8</v>
      </c>
      <c r="R61"/>
    </row>
    <row r="62" spans="1:22" x14ac:dyDescent="0.3">
      <c r="A62" s="64">
        <v>15</v>
      </c>
      <c r="B62" s="71">
        <v>0.39583333333333331</v>
      </c>
      <c r="C62" s="72" t="s">
        <v>0</v>
      </c>
      <c r="D62" s="141" t="s">
        <v>9</v>
      </c>
      <c r="E62" s="64" t="s">
        <v>401</v>
      </c>
      <c r="F62" s="64" t="s">
        <v>548</v>
      </c>
      <c r="G62" s="64"/>
      <c r="H62" s="64"/>
      <c r="I62" s="64"/>
      <c r="J62" s="64">
        <f t="shared" si="25"/>
        <v>0</v>
      </c>
      <c r="M62" s="110" t="s">
        <v>547</v>
      </c>
      <c r="N62" s="90" t="s">
        <v>8</v>
      </c>
      <c r="R62"/>
    </row>
    <row r="63" spans="1:22" x14ac:dyDescent="0.3">
      <c r="A63" s="64">
        <v>16</v>
      </c>
      <c r="B63" s="64"/>
      <c r="C63" s="72" t="s">
        <v>1</v>
      </c>
      <c r="D63" s="141" t="s">
        <v>9</v>
      </c>
      <c r="E63" s="64" t="s">
        <v>117</v>
      </c>
      <c r="F63" s="64" t="s">
        <v>549</v>
      </c>
      <c r="G63" s="64"/>
      <c r="H63" s="64"/>
      <c r="I63" s="64"/>
      <c r="J63" s="64">
        <f t="shared" si="25"/>
        <v>0</v>
      </c>
      <c r="M63" s="110" t="s">
        <v>107</v>
      </c>
      <c r="N63" s="90" t="s">
        <v>8</v>
      </c>
      <c r="R63"/>
    </row>
    <row r="64" spans="1:22" ht="15" thickBot="1" x14ac:dyDescent="0.35">
      <c r="A64" s="68">
        <v>17</v>
      </c>
      <c r="B64" s="69">
        <v>0.41666666666666669</v>
      </c>
      <c r="C64" s="70" t="s">
        <v>0</v>
      </c>
      <c r="D64" s="140" t="s">
        <v>9</v>
      </c>
      <c r="E64" s="68" t="s">
        <v>119</v>
      </c>
      <c r="F64" s="68" t="s">
        <v>441</v>
      </c>
      <c r="G64" s="68"/>
      <c r="H64" s="68"/>
      <c r="I64" s="68"/>
      <c r="J64" s="64">
        <f t="shared" si="25"/>
        <v>0</v>
      </c>
      <c r="M64" s="204" t="s">
        <v>124</v>
      </c>
      <c r="N64" s="90" t="s">
        <v>8</v>
      </c>
      <c r="R64"/>
    </row>
    <row r="65" spans="1:22" x14ac:dyDescent="0.3">
      <c r="A65" s="68">
        <v>18</v>
      </c>
      <c r="B65" s="68"/>
      <c r="C65" s="70" t="s">
        <v>1</v>
      </c>
      <c r="D65" s="140" t="s">
        <v>9</v>
      </c>
      <c r="E65" s="68" t="s">
        <v>548</v>
      </c>
      <c r="F65" s="68" t="s">
        <v>404</v>
      </c>
      <c r="G65" s="68"/>
      <c r="H65" s="68"/>
      <c r="I65" s="68"/>
      <c r="J65" s="64">
        <f t="shared" si="25"/>
        <v>0</v>
      </c>
      <c r="M65" s="123" t="s">
        <v>117</v>
      </c>
      <c r="N65" s="90" t="s">
        <v>9</v>
      </c>
      <c r="R65"/>
    </row>
    <row r="66" spans="1:22" x14ac:dyDescent="0.3">
      <c r="B66" s="2"/>
      <c r="D66" s="39"/>
      <c r="M66" s="123" t="s">
        <v>401</v>
      </c>
      <c r="N66" s="90" t="s">
        <v>9</v>
      </c>
      <c r="R66"/>
    </row>
    <row r="67" spans="1:22" x14ac:dyDescent="0.3">
      <c r="D67" s="39"/>
      <c r="M67" s="123" t="s">
        <v>596</v>
      </c>
      <c r="N67" s="90" t="s">
        <v>9</v>
      </c>
      <c r="R67"/>
    </row>
    <row r="68" spans="1:22" ht="21" x14ac:dyDescent="0.4">
      <c r="A68" s="48" t="s">
        <v>553</v>
      </c>
      <c r="C68" s="13"/>
      <c r="D68" s="39"/>
      <c r="F68" s="152"/>
      <c r="G68" s="248" t="s">
        <v>140</v>
      </c>
      <c r="H68" s="248"/>
      <c r="M68" s="123" t="s">
        <v>404</v>
      </c>
      <c r="N68" s="90" t="s">
        <v>9</v>
      </c>
      <c r="R68"/>
    </row>
    <row r="69" spans="1:22" x14ac:dyDescent="0.3">
      <c r="A69" s="64"/>
      <c r="B69" s="64"/>
      <c r="C69" s="84"/>
      <c r="D69" s="67" t="s">
        <v>176</v>
      </c>
      <c r="E69" s="113" t="s">
        <v>129</v>
      </c>
      <c r="F69" s="113" t="s">
        <v>130</v>
      </c>
      <c r="G69" s="114" t="s">
        <v>141</v>
      </c>
      <c r="H69" s="114" t="s">
        <v>142</v>
      </c>
      <c r="I69" s="115" t="s">
        <v>143</v>
      </c>
      <c r="J69" s="126" t="s">
        <v>144</v>
      </c>
      <c r="M69" s="123" t="s">
        <v>549</v>
      </c>
      <c r="N69" s="90" t="s">
        <v>9</v>
      </c>
      <c r="R69"/>
      <c r="S69" s="3"/>
      <c r="T69" s="3" t="s">
        <v>398</v>
      </c>
      <c r="U69" s="3" t="s">
        <v>380</v>
      </c>
      <c r="V69" s="3" t="s">
        <v>397</v>
      </c>
    </row>
    <row r="70" spans="1:22" x14ac:dyDescent="0.3">
      <c r="A70" s="68">
        <v>1</v>
      </c>
      <c r="B70" s="69">
        <v>0.25</v>
      </c>
      <c r="C70" s="70" t="s">
        <v>0</v>
      </c>
      <c r="D70" s="140" t="s">
        <v>10</v>
      </c>
      <c r="E70" s="68" t="s">
        <v>181</v>
      </c>
      <c r="F70" s="68" t="s">
        <v>551</v>
      </c>
      <c r="G70" s="68"/>
      <c r="H70" s="68"/>
      <c r="I70" s="68"/>
      <c r="J70" s="64">
        <f t="shared" ref="J70:J87" si="29">G70-H70</f>
        <v>0</v>
      </c>
      <c r="M70" s="123" t="s">
        <v>119</v>
      </c>
      <c r="N70" s="90" t="s">
        <v>9</v>
      </c>
      <c r="R70"/>
      <c r="S70" t="s">
        <v>181</v>
      </c>
      <c r="T70">
        <f t="shared" ref="T70:T78" si="30">COUNTIF(E$70:F$88,$S70)</f>
        <v>4</v>
      </c>
      <c r="U70">
        <f t="shared" ref="U70:U78" si="31">COUNTIF(E$70:E$88,$S70)</f>
        <v>2</v>
      </c>
      <c r="V70">
        <f t="shared" ref="V70:V78" si="32">COUNTIFS(F$70:F$87,$S70,C$70:C$87,"court 2")+COUNTIFS(E$70:E$87,$S70,C$70:C$87,"court 2")</f>
        <v>2</v>
      </c>
    </row>
    <row r="71" spans="1:22" x14ac:dyDescent="0.3">
      <c r="A71" s="68">
        <v>2</v>
      </c>
      <c r="B71" s="68"/>
      <c r="C71" s="70" t="s">
        <v>1</v>
      </c>
      <c r="D71" s="140" t="s">
        <v>10</v>
      </c>
      <c r="E71" s="68" t="s">
        <v>610</v>
      </c>
      <c r="F71" s="68" t="s">
        <v>611</v>
      </c>
      <c r="G71" s="68"/>
      <c r="H71" s="68"/>
      <c r="I71" s="68"/>
      <c r="J71" s="64">
        <f t="shared" si="29"/>
        <v>0</v>
      </c>
      <c r="M71" s="123" t="s">
        <v>441</v>
      </c>
      <c r="N71" s="90" t="s">
        <v>9</v>
      </c>
      <c r="R71"/>
      <c r="S71" t="s">
        <v>106</v>
      </c>
      <c r="T71">
        <f t="shared" si="30"/>
        <v>4</v>
      </c>
      <c r="U71">
        <f t="shared" si="31"/>
        <v>2</v>
      </c>
      <c r="V71">
        <f t="shared" si="32"/>
        <v>3</v>
      </c>
    </row>
    <row r="72" spans="1:22" x14ac:dyDescent="0.3">
      <c r="A72" s="64">
        <v>3</v>
      </c>
      <c r="B72" s="71">
        <v>0.27083333333333331</v>
      </c>
      <c r="C72" s="72" t="s">
        <v>0</v>
      </c>
      <c r="D72" s="141" t="s">
        <v>10</v>
      </c>
      <c r="E72" s="64" t="s">
        <v>116</v>
      </c>
      <c r="F72" s="64" t="s">
        <v>111</v>
      </c>
      <c r="G72" s="64"/>
      <c r="H72" s="64"/>
      <c r="I72" s="64"/>
      <c r="J72" s="64">
        <f t="shared" si="29"/>
        <v>0</v>
      </c>
      <c r="M72" s="123" t="s">
        <v>113</v>
      </c>
      <c r="N72" s="90" t="s">
        <v>9</v>
      </c>
      <c r="R72"/>
      <c r="S72" t="s">
        <v>551</v>
      </c>
      <c r="T72">
        <f t="shared" si="30"/>
        <v>4</v>
      </c>
      <c r="U72">
        <f t="shared" si="31"/>
        <v>2</v>
      </c>
      <c r="V72">
        <f t="shared" si="32"/>
        <v>2</v>
      </c>
    </row>
    <row r="73" spans="1:22" ht="15" thickBot="1" x14ac:dyDescent="0.35">
      <c r="A73" s="64">
        <v>4</v>
      </c>
      <c r="B73" s="64"/>
      <c r="C73" s="72" t="s">
        <v>1</v>
      </c>
      <c r="D73" s="141" t="s">
        <v>10</v>
      </c>
      <c r="E73" s="64" t="s">
        <v>106</v>
      </c>
      <c r="F73" s="64" t="s">
        <v>392</v>
      </c>
      <c r="G73" s="64"/>
      <c r="H73" s="64"/>
      <c r="I73" s="64"/>
      <c r="J73" s="64">
        <f t="shared" si="29"/>
        <v>0</v>
      </c>
      <c r="M73" s="206" t="s">
        <v>548</v>
      </c>
      <c r="N73" s="90" t="s">
        <v>9</v>
      </c>
      <c r="R73"/>
      <c r="S73" t="s">
        <v>392</v>
      </c>
      <c r="T73">
        <f t="shared" si="30"/>
        <v>4</v>
      </c>
      <c r="U73">
        <f t="shared" si="31"/>
        <v>2</v>
      </c>
      <c r="V73">
        <f t="shared" si="32"/>
        <v>2</v>
      </c>
    </row>
    <row r="74" spans="1:22" x14ac:dyDescent="0.3">
      <c r="A74" s="68">
        <v>5</v>
      </c>
      <c r="B74" s="69">
        <v>0.29166666666666669</v>
      </c>
      <c r="C74" s="70" t="s">
        <v>0</v>
      </c>
      <c r="D74" s="140" t="s">
        <v>10</v>
      </c>
      <c r="E74" s="68" t="s">
        <v>551</v>
      </c>
      <c r="F74" s="68" t="s">
        <v>610</v>
      </c>
      <c r="G74" s="68"/>
      <c r="H74" s="68"/>
      <c r="I74" s="68"/>
      <c r="J74" s="64">
        <f t="shared" si="29"/>
        <v>0</v>
      </c>
      <c r="M74" s="205" t="s">
        <v>181</v>
      </c>
      <c r="N74" s="90" t="s">
        <v>10</v>
      </c>
      <c r="R74"/>
      <c r="S74" t="s">
        <v>610</v>
      </c>
      <c r="T74">
        <f t="shared" si="30"/>
        <v>4</v>
      </c>
      <c r="U74">
        <f t="shared" si="31"/>
        <v>2</v>
      </c>
      <c r="V74">
        <f t="shared" si="32"/>
        <v>2</v>
      </c>
    </row>
    <row r="75" spans="1:22" x14ac:dyDescent="0.3">
      <c r="A75" s="68">
        <v>6</v>
      </c>
      <c r="B75" s="68"/>
      <c r="C75" s="70" t="s">
        <v>1</v>
      </c>
      <c r="D75" s="140" t="s">
        <v>10</v>
      </c>
      <c r="E75" s="68" t="s">
        <v>550</v>
      </c>
      <c r="F75" s="68" t="s">
        <v>181</v>
      </c>
      <c r="G75" s="68"/>
      <c r="H75" s="68"/>
      <c r="I75" s="68"/>
      <c r="J75" s="64">
        <f t="shared" si="29"/>
        <v>0</v>
      </c>
      <c r="M75" s="112" t="s">
        <v>106</v>
      </c>
      <c r="N75" s="90" t="s">
        <v>10</v>
      </c>
      <c r="R75"/>
      <c r="S75" t="s">
        <v>611</v>
      </c>
      <c r="T75">
        <f t="shared" si="30"/>
        <v>4</v>
      </c>
      <c r="U75">
        <f t="shared" si="31"/>
        <v>2</v>
      </c>
      <c r="V75">
        <f t="shared" si="32"/>
        <v>2</v>
      </c>
    </row>
    <row r="76" spans="1:22" x14ac:dyDescent="0.3">
      <c r="A76" s="64">
        <v>7</v>
      </c>
      <c r="B76" s="71">
        <v>0.3125</v>
      </c>
      <c r="C76" s="72" t="s">
        <v>0</v>
      </c>
      <c r="D76" s="141" t="s">
        <v>10</v>
      </c>
      <c r="E76" s="64" t="s">
        <v>392</v>
      </c>
      <c r="F76" s="64" t="s">
        <v>611</v>
      </c>
      <c r="G76" s="64"/>
      <c r="H76" s="64"/>
      <c r="I76" s="64"/>
      <c r="J76" s="64">
        <f t="shared" si="29"/>
        <v>0</v>
      </c>
      <c r="M76" s="111" t="s">
        <v>551</v>
      </c>
      <c r="N76" s="90" t="s">
        <v>10</v>
      </c>
      <c r="R76"/>
      <c r="S76" t="s">
        <v>116</v>
      </c>
      <c r="T76">
        <f t="shared" si="30"/>
        <v>4</v>
      </c>
      <c r="U76">
        <f t="shared" si="31"/>
        <v>2</v>
      </c>
      <c r="V76">
        <f t="shared" si="32"/>
        <v>1</v>
      </c>
    </row>
    <row r="77" spans="1:22" x14ac:dyDescent="0.3">
      <c r="A77" s="64">
        <v>8</v>
      </c>
      <c r="B77" s="64"/>
      <c r="C77" s="72" t="s">
        <v>1</v>
      </c>
      <c r="D77" s="141" t="s">
        <v>10</v>
      </c>
      <c r="E77" s="64" t="s">
        <v>111</v>
      </c>
      <c r="F77" s="64" t="s">
        <v>106</v>
      </c>
      <c r="G77" s="64"/>
      <c r="H77" s="64"/>
      <c r="I77" s="64"/>
      <c r="J77" s="64">
        <f t="shared" si="29"/>
        <v>0</v>
      </c>
      <c r="M77" s="111" t="s">
        <v>392</v>
      </c>
      <c r="N77" s="90" t="s">
        <v>10</v>
      </c>
      <c r="R77"/>
      <c r="S77" t="s">
        <v>111</v>
      </c>
      <c r="T77">
        <f t="shared" si="30"/>
        <v>4</v>
      </c>
      <c r="U77">
        <f t="shared" si="31"/>
        <v>1</v>
      </c>
      <c r="V77">
        <f t="shared" si="32"/>
        <v>1</v>
      </c>
    </row>
    <row r="78" spans="1:22" x14ac:dyDescent="0.3">
      <c r="A78" s="68">
        <v>9</v>
      </c>
      <c r="B78" s="69">
        <v>0.33333333333333331</v>
      </c>
      <c r="C78" s="70" t="s">
        <v>0</v>
      </c>
      <c r="D78" s="140" t="s">
        <v>10</v>
      </c>
      <c r="E78" s="68" t="s">
        <v>116</v>
      </c>
      <c r="F78" s="68" t="s">
        <v>181</v>
      </c>
      <c r="G78" s="68"/>
      <c r="H78" s="68"/>
      <c r="I78" s="68"/>
      <c r="J78" s="64">
        <f t="shared" si="29"/>
        <v>0</v>
      </c>
      <c r="M78" s="111" t="s">
        <v>610</v>
      </c>
      <c r="N78" s="90" t="s">
        <v>10</v>
      </c>
      <c r="R78"/>
      <c r="S78" t="s">
        <v>550</v>
      </c>
      <c r="T78">
        <f t="shared" si="30"/>
        <v>4</v>
      </c>
      <c r="U78">
        <f t="shared" si="31"/>
        <v>3</v>
      </c>
      <c r="V78">
        <f t="shared" si="32"/>
        <v>3</v>
      </c>
    </row>
    <row r="79" spans="1:22" x14ac:dyDescent="0.3">
      <c r="A79" s="68">
        <v>10</v>
      </c>
      <c r="B79" s="68"/>
      <c r="C79" s="70" t="s">
        <v>1</v>
      </c>
      <c r="D79" s="140" t="s">
        <v>10</v>
      </c>
      <c r="E79" s="68" t="s">
        <v>550</v>
      </c>
      <c r="F79" s="68" t="s">
        <v>551</v>
      </c>
      <c r="G79" s="68"/>
      <c r="H79" s="68"/>
      <c r="I79" s="68"/>
      <c r="J79" s="64">
        <f t="shared" si="29"/>
        <v>0</v>
      </c>
      <c r="M79" s="111" t="s">
        <v>611</v>
      </c>
      <c r="N79" s="90" t="s">
        <v>10</v>
      </c>
      <c r="R79"/>
    </row>
    <row r="80" spans="1:22" ht="21" customHeight="1" x14ac:dyDescent="0.3">
      <c r="A80" s="64">
        <v>11</v>
      </c>
      <c r="B80" s="71">
        <v>0.35416666666666669</v>
      </c>
      <c r="C80" s="72" t="s">
        <v>0</v>
      </c>
      <c r="D80" s="141" t="s">
        <v>10</v>
      </c>
      <c r="E80" s="64" t="s">
        <v>610</v>
      </c>
      <c r="F80" s="64" t="s">
        <v>111</v>
      </c>
      <c r="G80" s="64"/>
      <c r="H80" s="64"/>
      <c r="I80" s="64"/>
      <c r="J80" s="64">
        <f t="shared" si="29"/>
        <v>0</v>
      </c>
      <c r="M80" s="111" t="s">
        <v>116</v>
      </c>
      <c r="N80" s="90" t="s">
        <v>10</v>
      </c>
      <c r="R80"/>
    </row>
    <row r="81" spans="1:19" x14ac:dyDescent="0.3">
      <c r="A81" s="64">
        <v>12</v>
      </c>
      <c r="B81" s="64"/>
      <c r="C81" s="72" t="s">
        <v>1</v>
      </c>
      <c r="D81" s="141" t="s">
        <v>10</v>
      </c>
      <c r="E81" s="64" t="s">
        <v>611</v>
      </c>
      <c r="F81" s="64" t="s">
        <v>106</v>
      </c>
      <c r="G81" s="64"/>
      <c r="H81" s="64"/>
      <c r="I81" s="64"/>
      <c r="J81" s="64">
        <f t="shared" si="29"/>
        <v>0</v>
      </c>
      <c r="M81" s="111" t="s">
        <v>111</v>
      </c>
      <c r="N81" s="90" t="s">
        <v>10</v>
      </c>
      <c r="R81"/>
      <c r="S81" s="3"/>
    </row>
    <row r="82" spans="1:19" x14ac:dyDescent="0.3">
      <c r="A82" s="68">
        <v>13</v>
      </c>
      <c r="B82" s="69">
        <v>0.375</v>
      </c>
      <c r="C82" s="70" t="s">
        <v>0</v>
      </c>
      <c r="D82" s="140" t="s">
        <v>10</v>
      </c>
      <c r="E82" s="68" t="s">
        <v>392</v>
      </c>
      <c r="F82" s="68" t="s">
        <v>111</v>
      </c>
      <c r="G82" s="68"/>
      <c r="H82" s="68"/>
      <c r="I82" s="68"/>
      <c r="J82" s="64">
        <f t="shared" si="29"/>
        <v>0</v>
      </c>
      <c r="M82" s="111" t="s">
        <v>550</v>
      </c>
      <c r="N82" s="90" t="s">
        <v>10</v>
      </c>
      <c r="R82"/>
      <c r="S82" s="3"/>
    </row>
    <row r="83" spans="1:19" x14ac:dyDescent="0.3">
      <c r="A83" s="68">
        <v>14</v>
      </c>
      <c r="B83" s="68"/>
      <c r="C83" s="70" t="s">
        <v>1</v>
      </c>
      <c r="D83" s="140" t="s">
        <v>10</v>
      </c>
      <c r="E83" s="68" t="s">
        <v>551</v>
      </c>
      <c r="F83" s="68" t="s">
        <v>116</v>
      </c>
      <c r="G83" s="68"/>
      <c r="H83" s="68"/>
      <c r="I83" s="68"/>
      <c r="J83" s="64">
        <f t="shared" si="29"/>
        <v>0</v>
      </c>
      <c r="R83"/>
      <c r="S83" s="3"/>
    </row>
    <row r="84" spans="1:19" x14ac:dyDescent="0.3">
      <c r="A84" s="64">
        <v>15</v>
      </c>
      <c r="B84" s="71">
        <v>0.39583333333333331</v>
      </c>
      <c r="C84" s="72" t="s">
        <v>0</v>
      </c>
      <c r="D84" s="141" t="s">
        <v>10</v>
      </c>
      <c r="E84" s="64" t="s">
        <v>106</v>
      </c>
      <c r="F84" s="64" t="s">
        <v>550</v>
      </c>
      <c r="G84" s="64"/>
      <c r="H84" s="64"/>
      <c r="I84" s="64"/>
      <c r="J84" s="64">
        <f t="shared" si="29"/>
        <v>0</v>
      </c>
      <c r="R84"/>
      <c r="S84" s="3"/>
    </row>
    <row r="85" spans="1:19" x14ac:dyDescent="0.3">
      <c r="A85" s="64">
        <v>16</v>
      </c>
      <c r="B85" s="64"/>
      <c r="C85" s="72" t="s">
        <v>1</v>
      </c>
      <c r="D85" s="141" t="s">
        <v>10</v>
      </c>
      <c r="E85" s="64" t="s">
        <v>181</v>
      </c>
      <c r="F85" s="64" t="s">
        <v>610</v>
      </c>
      <c r="G85" s="64"/>
      <c r="H85" s="64"/>
      <c r="I85" s="64"/>
      <c r="J85" s="64">
        <f t="shared" si="29"/>
        <v>0</v>
      </c>
      <c r="R85"/>
      <c r="S85" s="3"/>
    </row>
    <row r="86" spans="1:19" x14ac:dyDescent="0.3">
      <c r="A86" s="68">
        <v>17</v>
      </c>
      <c r="B86" s="69">
        <v>0.41666666666666669</v>
      </c>
      <c r="C86" s="70" t="s">
        <v>0</v>
      </c>
      <c r="D86" s="140" t="s">
        <v>10</v>
      </c>
      <c r="E86" s="68" t="s">
        <v>611</v>
      </c>
      <c r="F86" s="68" t="s">
        <v>116</v>
      </c>
      <c r="G86" s="68"/>
      <c r="H86" s="68"/>
      <c r="I86" s="68"/>
      <c r="J86" s="64">
        <f t="shared" si="29"/>
        <v>0</v>
      </c>
      <c r="R86"/>
      <c r="S86" s="3"/>
    </row>
    <row r="87" spans="1:19" x14ac:dyDescent="0.3">
      <c r="A87" s="68">
        <v>18</v>
      </c>
      <c r="B87" s="68"/>
      <c r="C87" s="70" t="s">
        <v>1</v>
      </c>
      <c r="D87" s="140" t="s">
        <v>10</v>
      </c>
      <c r="E87" s="68" t="s">
        <v>550</v>
      </c>
      <c r="F87" s="68" t="s">
        <v>392</v>
      </c>
      <c r="G87" s="68"/>
      <c r="H87" s="68"/>
      <c r="I87" s="68"/>
      <c r="J87" s="64">
        <f t="shared" si="29"/>
        <v>0</v>
      </c>
      <c r="R87"/>
    </row>
    <row r="88" spans="1:19" x14ac:dyDescent="0.3">
      <c r="D88" s="39"/>
      <c r="R88"/>
    </row>
    <row r="89" spans="1:19" x14ac:dyDescent="0.3">
      <c r="D89" s="39"/>
      <c r="R89"/>
    </row>
    <row r="90" spans="1:19" x14ac:dyDescent="0.3">
      <c r="D90" s="39"/>
      <c r="R90"/>
    </row>
    <row r="91" spans="1:19" x14ac:dyDescent="0.3">
      <c r="D91" s="39"/>
      <c r="R91"/>
    </row>
    <row r="92" spans="1:19" x14ac:dyDescent="0.3">
      <c r="D92" s="39"/>
      <c r="R92"/>
    </row>
    <row r="93" spans="1:19" x14ac:dyDescent="0.3">
      <c r="D93" s="39"/>
      <c r="R93"/>
    </row>
    <row r="94" spans="1:19" x14ac:dyDescent="0.3">
      <c r="D94" s="39"/>
      <c r="R94"/>
    </row>
    <row r="95" spans="1:19" x14ac:dyDescent="0.3">
      <c r="D95" s="39"/>
      <c r="R95"/>
    </row>
    <row r="96" spans="1:19" x14ac:dyDescent="0.3">
      <c r="D96" s="39"/>
      <c r="R96"/>
    </row>
    <row r="97" spans="4:18" x14ac:dyDescent="0.3">
      <c r="D97" s="39"/>
      <c r="R97"/>
    </row>
  </sheetData>
  <sortState xmlns:xlrd2="http://schemas.microsoft.com/office/spreadsheetml/2017/richdata2" ref="S67:S75">
    <sortCondition ref="S67:S75"/>
  </sortState>
  <mergeCells count="4">
    <mergeCell ref="G23:H23"/>
    <mergeCell ref="G68:H68"/>
    <mergeCell ref="G1:H1"/>
    <mergeCell ref="Q1:R1"/>
  </mergeCells>
  <pageMargins left="0.2" right="0.2" top="0.75" bottom="0.75" header="0.3" footer="0.3"/>
  <pageSetup scale="120" orientation="landscape" r:id="rId1"/>
  <rowBreaks count="3" manualBreakCount="3">
    <brk id="19" max="16383" man="1"/>
    <brk id="41" max="16383" man="1"/>
    <brk id="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V100"/>
  <sheetViews>
    <sheetView workbookViewId="0">
      <selection activeCell="N37" sqref="N37"/>
    </sheetView>
  </sheetViews>
  <sheetFormatPr defaultRowHeight="14.4" x14ac:dyDescent="0.3"/>
  <cols>
    <col min="1" max="1" width="5.5546875" customWidth="1"/>
    <col min="2" max="2" width="16.88671875" customWidth="1"/>
    <col min="3" max="3" width="3.5546875" customWidth="1"/>
    <col min="4" max="4" width="16.88671875" customWidth="1"/>
    <col min="5" max="5" width="3.5546875" customWidth="1"/>
    <col min="6" max="6" width="16.88671875" customWidth="1"/>
    <col min="7" max="7" width="3.5546875" customWidth="1"/>
    <col min="8" max="8" width="16.88671875" customWidth="1"/>
    <col min="9" max="9" width="3.5546875" customWidth="1"/>
    <col min="10" max="10" width="15.5546875" customWidth="1"/>
    <col min="11" max="11" width="3.5546875" customWidth="1"/>
    <col min="12" max="12" width="15.5546875" customWidth="1"/>
    <col min="13" max="13" width="3.5546875" customWidth="1"/>
    <col min="14" max="14" width="15.5546875" customWidth="1"/>
    <col min="15" max="15" width="3.5546875" customWidth="1"/>
    <col min="16" max="16" width="10.109375" customWidth="1"/>
    <col min="17" max="17" width="15.5546875" customWidth="1"/>
    <col min="18" max="18" width="3.5546875" customWidth="1"/>
    <col min="19" max="19" width="15.5546875" customWidth="1"/>
    <col min="20" max="20" width="3.5546875" customWidth="1"/>
    <col min="21" max="21" width="15.5546875" customWidth="1"/>
  </cols>
  <sheetData>
    <row r="1" spans="1:21" ht="24.75" customHeight="1" x14ac:dyDescent="0.45">
      <c r="B1" s="32" t="s">
        <v>47</v>
      </c>
      <c r="J1" s="144" t="s">
        <v>438</v>
      </c>
      <c r="K1" s="144"/>
      <c r="L1" s="144"/>
      <c r="M1" s="144"/>
      <c r="N1" s="144"/>
      <c r="O1" s="157"/>
      <c r="P1" s="54" t="s">
        <v>137</v>
      </c>
      <c r="Q1" s="55" t="s">
        <v>138</v>
      </c>
      <c r="R1" s="55"/>
      <c r="S1" s="55" t="s">
        <v>139</v>
      </c>
    </row>
    <row r="2" spans="1:21" ht="4.6500000000000004" customHeight="1" x14ac:dyDescent="0.3"/>
    <row r="3" spans="1:21" ht="4.6500000000000004" customHeight="1" x14ac:dyDescent="0.3"/>
    <row r="4" spans="1:21" ht="13.65" customHeight="1" x14ac:dyDescent="0.3">
      <c r="A4" s="56"/>
      <c r="B4" s="56">
        <v>0.72916666666666663</v>
      </c>
      <c r="C4" s="56"/>
      <c r="D4" s="56">
        <v>0.75</v>
      </c>
      <c r="E4" s="56"/>
      <c r="F4" s="56">
        <v>0.77083333333333304</v>
      </c>
      <c r="G4" s="56"/>
      <c r="H4" s="56">
        <v>0.79166666666666696</v>
      </c>
      <c r="I4" s="56"/>
      <c r="J4" s="56">
        <v>0.8125</v>
      </c>
      <c r="K4" s="56"/>
      <c r="L4" s="56">
        <v>0.83333333333333404</v>
      </c>
      <c r="M4" s="56"/>
      <c r="N4" s="56">
        <v>0.85416666666666696</v>
      </c>
      <c r="O4" s="56"/>
      <c r="P4" s="56">
        <v>0.875000000000001</v>
      </c>
      <c r="Q4" s="56">
        <v>0.89583333333333404</v>
      </c>
      <c r="R4" s="56"/>
      <c r="S4" s="56">
        <v>0.91666666666666696</v>
      </c>
      <c r="T4" s="33"/>
      <c r="U4" s="33"/>
    </row>
    <row r="5" spans="1:21" ht="13.65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251" t="s">
        <v>136</v>
      </c>
      <c r="Q5" s="16"/>
      <c r="R5" s="16"/>
      <c r="S5" s="27"/>
      <c r="T5" s="16"/>
      <c r="U5" s="16"/>
    </row>
    <row r="6" spans="1:21" ht="13.65" customHeight="1" thickBot="1" x14ac:dyDescent="0.35">
      <c r="A6" s="16"/>
      <c r="B6" s="16"/>
      <c r="C6" s="16"/>
      <c r="D6" s="16"/>
      <c r="E6" s="17">
        <v>1</v>
      </c>
      <c r="F6" s="18"/>
      <c r="G6" s="75"/>
      <c r="H6" s="16"/>
      <c r="I6" s="16"/>
      <c r="J6" s="16"/>
      <c r="K6" s="16"/>
      <c r="L6" s="16"/>
      <c r="M6" s="16"/>
      <c r="N6" s="16"/>
      <c r="O6" s="16"/>
      <c r="P6" s="252"/>
      <c r="Q6" s="16"/>
      <c r="R6" s="16"/>
      <c r="S6" s="27"/>
      <c r="T6" s="16"/>
      <c r="U6" s="16"/>
    </row>
    <row r="7" spans="1:21" ht="13.65" customHeight="1" thickBot="1" x14ac:dyDescent="0.35">
      <c r="A7" s="16"/>
      <c r="B7" s="16"/>
      <c r="C7" s="16"/>
      <c r="D7" s="16"/>
      <c r="E7" s="76"/>
      <c r="F7" s="77"/>
      <c r="G7" s="78"/>
      <c r="H7" s="31"/>
      <c r="I7" s="79"/>
      <c r="J7" s="18"/>
      <c r="K7" s="122"/>
      <c r="L7" s="16"/>
      <c r="M7" s="17"/>
      <c r="N7" s="17"/>
      <c r="O7" s="19"/>
      <c r="P7" s="252"/>
      <c r="Q7" s="17"/>
      <c r="R7" s="17"/>
      <c r="S7" s="17"/>
      <c r="T7" s="19"/>
      <c r="U7" s="17"/>
    </row>
    <row r="8" spans="1:21" ht="13.65" customHeight="1" thickBot="1" x14ac:dyDescent="0.35">
      <c r="A8" s="16"/>
      <c r="B8" s="16"/>
      <c r="C8" s="16"/>
      <c r="D8" s="16"/>
      <c r="E8" s="17">
        <v>32</v>
      </c>
      <c r="F8" s="18"/>
      <c r="G8" s="80"/>
      <c r="H8" s="16"/>
      <c r="I8" s="16"/>
      <c r="J8" s="17"/>
      <c r="K8" s="23"/>
      <c r="L8" s="16"/>
      <c r="M8" s="17"/>
      <c r="N8" s="17"/>
      <c r="O8" s="19"/>
      <c r="P8" s="252"/>
      <c r="Q8" s="17"/>
      <c r="R8" s="17"/>
      <c r="S8" s="17"/>
      <c r="T8" s="19"/>
      <c r="U8" s="17"/>
    </row>
    <row r="9" spans="1:21" ht="13.65" customHeight="1" thickBot="1" x14ac:dyDescent="0.35">
      <c r="A9" s="17"/>
      <c r="B9" s="17"/>
      <c r="C9" s="17"/>
      <c r="D9" s="16"/>
      <c r="E9" s="16"/>
      <c r="F9" s="16" t="s">
        <v>0</v>
      </c>
      <c r="G9" s="16"/>
      <c r="H9" s="16"/>
      <c r="I9" s="16"/>
      <c r="J9" s="25"/>
      <c r="K9" s="16"/>
      <c r="L9" s="31"/>
      <c r="M9" s="79"/>
      <c r="N9" s="18"/>
      <c r="O9" s="122"/>
      <c r="P9" s="51"/>
      <c r="Q9" s="17"/>
      <c r="R9" s="17"/>
      <c r="S9" s="17"/>
      <c r="T9" s="19"/>
      <c r="U9" s="17"/>
    </row>
    <row r="10" spans="1:21" ht="13.65" customHeight="1" thickBot="1" x14ac:dyDescent="0.35">
      <c r="A10" s="17">
        <v>16</v>
      </c>
      <c r="B10" s="18"/>
      <c r="C10" s="75"/>
      <c r="D10" s="16"/>
      <c r="E10" s="16"/>
      <c r="F10" s="16"/>
      <c r="G10" s="16"/>
      <c r="H10" s="16"/>
      <c r="I10" s="16"/>
      <c r="J10" s="17"/>
      <c r="K10" s="22"/>
      <c r="L10" s="16"/>
      <c r="M10" s="17"/>
      <c r="N10" s="17"/>
      <c r="O10" s="20"/>
      <c r="P10" s="52"/>
      <c r="Q10" s="17"/>
      <c r="R10" s="17"/>
      <c r="S10" s="17"/>
      <c r="T10" s="19"/>
      <c r="U10" s="17"/>
    </row>
    <row r="11" spans="1:21" ht="13.65" customHeight="1" thickBot="1" x14ac:dyDescent="0.35">
      <c r="A11" s="76"/>
      <c r="B11" s="77"/>
      <c r="C11" s="78"/>
      <c r="D11" s="31"/>
      <c r="E11" s="79"/>
      <c r="F11" s="79"/>
      <c r="G11" s="79"/>
      <c r="H11" s="79"/>
      <c r="I11" s="79"/>
      <c r="J11" s="18"/>
      <c r="K11" s="121"/>
      <c r="L11" s="16"/>
      <c r="M11" s="17"/>
      <c r="N11" s="17"/>
      <c r="O11" s="21"/>
      <c r="P11" s="51"/>
      <c r="Q11" s="17"/>
      <c r="R11" s="17"/>
      <c r="S11" s="17"/>
      <c r="T11" s="19"/>
      <c r="U11" s="17"/>
    </row>
    <row r="12" spans="1:21" ht="13.65" customHeight="1" thickBot="1" x14ac:dyDescent="0.35">
      <c r="A12" s="17">
        <v>17</v>
      </c>
      <c r="B12" s="18"/>
      <c r="C12" s="80"/>
      <c r="D12" s="17"/>
      <c r="E12" s="17"/>
      <c r="F12" s="16"/>
      <c r="G12" s="16"/>
      <c r="H12" s="16"/>
      <c r="I12" s="16"/>
      <c r="J12" s="16" t="s">
        <v>0</v>
      </c>
      <c r="K12" s="16"/>
      <c r="L12" s="16"/>
      <c r="M12" s="17"/>
      <c r="N12" s="16"/>
      <c r="O12" s="21"/>
      <c r="P12" s="51"/>
      <c r="Q12" s="17"/>
      <c r="R12" s="16"/>
      <c r="S12" s="16"/>
      <c r="T12" s="16"/>
      <c r="U12" s="17"/>
    </row>
    <row r="13" spans="1:21" ht="13.65" customHeight="1" thickBot="1" x14ac:dyDescent="0.35">
      <c r="A13" s="17"/>
      <c r="B13" s="27" t="s">
        <v>3</v>
      </c>
      <c r="C13" s="17"/>
      <c r="D13" s="17"/>
      <c r="E13" s="17"/>
      <c r="F13" s="16"/>
      <c r="G13" s="16"/>
      <c r="H13" s="16"/>
      <c r="I13" s="16"/>
      <c r="J13" s="16"/>
      <c r="K13" s="16"/>
      <c r="L13" s="16"/>
      <c r="M13" s="17"/>
      <c r="N13" s="26"/>
      <c r="O13" s="21"/>
      <c r="P13" s="51"/>
      <c r="Q13" s="18"/>
      <c r="R13" s="122"/>
      <c r="S13" s="16"/>
      <c r="T13" s="16"/>
      <c r="U13" s="17"/>
    </row>
    <row r="14" spans="1:21" ht="13.65" customHeight="1" thickBot="1" x14ac:dyDescent="0.35">
      <c r="A14" s="16"/>
      <c r="B14" s="16"/>
      <c r="C14" s="16"/>
      <c r="D14" s="17"/>
      <c r="E14" s="17"/>
      <c r="F14" s="16"/>
      <c r="G14" s="17">
        <v>8</v>
      </c>
      <c r="H14" s="18"/>
      <c r="I14" s="75"/>
      <c r="J14" s="16"/>
      <c r="K14" s="16"/>
      <c r="L14" s="16"/>
      <c r="M14" s="17"/>
      <c r="N14" s="16"/>
      <c r="O14" s="21"/>
      <c r="P14" s="51"/>
      <c r="Q14" s="17"/>
      <c r="R14" s="82"/>
      <c r="S14" s="16"/>
      <c r="T14" s="16"/>
      <c r="U14" s="17"/>
    </row>
    <row r="15" spans="1:21" ht="13.65" customHeight="1" thickBot="1" x14ac:dyDescent="0.35">
      <c r="A15" s="16"/>
      <c r="B15" s="16"/>
      <c r="C15" s="16"/>
      <c r="D15" s="16"/>
      <c r="E15" s="16"/>
      <c r="F15" s="16"/>
      <c r="G15" s="76"/>
      <c r="H15" s="77"/>
      <c r="I15" s="78"/>
      <c r="J15" s="31"/>
      <c r="K15" s="79"/>
      <c r="L15" s="18"/>
      <c r="M15" s="122"/>
      <c r="N15" s="16"/>
      <c r="O15" s="81"/>
      <c r="P15" s="50"/>
      <c r="Q15" s="16"/>
      <c r="R15" s="81"/>
      <c r="S15" s="17"/>
      <c r="T15" s="16"/>
      <c r="U15" s="17"/>
    </row>
    <row r="16" spans="1:21" ht="13.65" customHeight="1" thickBot="1" x14ac:dyDescent="0.35">
      <c r="A16" s="16"/>
      <c r="B16" s="16"/>
      <c r="C16" s="16"/>
      <c r="D16" s="16"/>
      <c r="E16" s="16"/>
      <c r="F16" s="16"/>
      <c r="G16" s="17">
        <v>25</v>
      </c>
      <c r="H16" s="18"/>
      <c r="I16" s="80"/>
      <c r="J16" s="16"/>
      <c r="K16" s="16"/>
      <c r="L16" s="17"/>
      <c r="M16" s="20"/>
      <c r="N16" s="17"/>
      <c r="O16" s="21"/>
      <c r="P16" s="51"/>
      <c r="Q16" s="17"/>
      <c r="R16" s="21"/>
      <c r="S16" s="17"/>
      <c r="T16" s="16"/>
      <c r="U16" s="17"/>
    </row>
    <row r="17" spans="1:21" ht="13.65" customHeight="1" thickBot="1" x14ac:dyDescent="0.35">
      <c r="A17" s="17"/>
      <c r="B17" s="17"/>
      <c r="C17" s="17"/>
      <c r="D17" s="16"/>
      <c r="E17" s="16"/>
      <c r="F17" s="16"/>
      <c r="G17" s="16"/>
      <c r="H17" s="16" t="s">
        <v>3</v>
      </c>
      <c r="I17" s="16"/>
      <c r="J17" s="16"/>
      <c r="K17" s="16"/>
      <c r="L17" s="26"/>
      <c r="M17" s="21"/>
      <c r="N17" s="18"/>
      <c r="O17" s="121"/>
      <c r="P17" s="53"/>
      <c r="Q17" s="17"/>
      <c r="R17" s="21"/>
      <c r="S17" s="17"/>
      <c r="T17" s="16"/>
      <c r="U17" s="17"/>
    </row>
    <row r="18" spans="1:21" ht="13.65" customHeight="1" thickBot="1" x14ac:dyDescent="0.35">
      <c r="A18" s="16"/>
      <c r="B18" s="16"/>
      <c r="C18" s="17">
        <v>9</v>
      </c>
      <c r="D18" s="18"/>
      <c r="E18" s="75"/>
      <c r="F18" s="16"/>
      <c r="G18" s="16"/>
      <c r="H18" s="16"/>
      <c r="I18" s="16"/>
      <c r="J18" s="16"/>
      <c r="K18" s="16"/>
      <c r="L18" s="17"/>
      <c r="M18" s="22"/>
      <c r="N18" s="17" t="s">
        <v>0</v>
      </c>
      <c r="O18" s="19"/>
      <c r="P18" s="51"/>
      <c r="Q18" s="17"/>
      <c r="R18" s="21"/>
      <c r="S18" s="17"/>
      <c r="T18" s="16"/>
      <c r="U18" s="17"/>
    </row>
    <row r="19" spans="1:21" ht="13.65" customHeight="1" thickBot="1" x14ac:dyDescent="0.35">
      <c r="A19" s="16"/>
      <c r="B19" s="16"/>
      <c r="C19" s="76"/>
      <c r="D19" s="77"/>
      <c r="E19" s="78"/>
      <c r="F19" s="31"/>
      <c r="G19" s="79"/>
      <c r="H19" s="79"/>
      <c r="I19" s="79"/>
      <c r="J19" s="79"/>
      <c r="K19" s="79"/>
      <c r="L19" s="18"/>
      <c r="M19" s="121"/>
      <c r="N19" s="17"/>
      <c r="O19" s="19"/>
      <c r="P19" s="51"/>
      <c r="Q19" s="16"/>
      <c r="R19" s="21"/>
      <c r="S19" s="17"/>
      <c r="T19" s="16"/>
      <c r="U19" s="17"/>
    </row>
    <row r="20" spans="1:21" ht="13.65" customHeight="1" thickBot="1" x14ac:dyDescent="0.35">
      <c r="A20" s="16"/>
      <c r="B20" s="16"/>
      <c r="C20" s="17">
        <v>24</v>
      </c>
      <c r="D20" s="18"/>
      <c r="E20" s="80"/>
      <c r="F20" s="16"/>
      <c r="G20" s="16"/>
      <c r="H20" s="16"/>
      <c r="I20" s="16"/>
      <c r="J20" s="16"/>
      <c r="K20" s="16"/>
      <c r="L20" s="24" t="s">
        <v>3</v>
      </c>
      <c r="M20" s="24"/>
      <c r="N20" s="26"/>
      <c r="O20" s="19"/>
      <c r="P20" s="51"/>
      <c r="Q20" s="16"/>
      <c r="R20" s="21"/>
      <c r="S20" s="17"/>
      <c r="T20" s="16"/>
      <c r="U20" s="17"/>
    </row>
    <row r="21" spans="1:21" ht="13.65" customHeight="1" thickBot="1" x14ac:dyDescent="0.35">
      <c r="A21" s="17"/>
      <c r="B21" s="27"/>
      <c r="C21" s="17"/>
      <c r="D21" s="17" t="s">
        <v>0</v>
      </c>
      <c r="E21" s="17"/>
      <c r="F21" s="16"/>
      <c r="G21" s="16"/>
      <c r="H21" s="16"/>
      <c r="I21" s="16"/>
      <c r="J21" s="16"/>
      <c r="K21" s="16"/>
      <c r="L21" s="16"/>
      <c r="M21" s="17"/>
      <c r="N21" s="26"/>
      <c r="O21" s="19"/>
      <c r="P21" s="51"/>
      <c r="Q21" s="26"/>
      <c r="R21" s="21"/>
      <c r="S21" s="18"/>
      <c r="T21" s="122"/>
      <c r="U21" s="17"/>
    </row>
    <row r="22" spans="1:21" ht="13.65" customHeight="1" thickBot="1" x14ac:dyDescent="0.35">
      <c r="A22" s="16"/>
      <c r="B22" s="16"/>
      <c r="C22" s="16"/>
      <c r="D22" s="16"/>
      <c r="E22" s="17">
        <v>4</v>
      </c>
      <c r="F22" s="18"/>
      <c r="G22" s="75"/>
      <c r="H22" s="17"/>
      <c r="I22" s="143"/>
      <c r="J22" s="16"/>
      <c r="K22" s="16"/>
      <c r="L22" s="16"/>
      <c r="M22" s="16"/>
      <c r="N22" s="26"/>
      <c r="O22" s="19"/>
      <c r="P22" s="51"/>
      <c r="Q22" s="16"/>
      <c r="R22" s="21"/>
      <c r="S22" s="17"/>
      <c r="T22" s="82"/>
      <c r="U22" s="16"/>
    </row>
    <row r="23" spans="1:21" ht="13.65" customHeight="1" thickBot="1" x14ac:dyDescent="0.35">
      <c r="A23" s="16"/>
      <c r="B23" s="16"/>
      <c r="C23" s="16"/>
      <c r="D23" s="16"/>
      <c r="E23" s="76"/>
      <c r="F23" s="77"/>
      <c r="G23" s="78"/>
      <c r="H23" s="31"/>
      <c r="I23" s="79"/>
      <c r="J23" s="18"/>
      <c r="K23" s="122"/>
      <c r="L23" s="16"/>
      <c r="M23" s="17"/>
      <c r="N23" s="17"/>
      <c r="O23" s="19"/>
      <c r="P23" s="51"/>
      <c r="Q23" s="16"/>
      <c r="R23" s="21"/>
      <c r="S23" s="16"/>
      <c r="T23" s="81"/>
      <c r="U23" s="17"/>
    </row>
    <row r="24" spans="1:21" ht="13.65" customHeight="1" thickBot="1" x14ac:dyDescent="0.35">
      <c r="A24" s="16"/>
      <c r="B24" s="16"/>
      <c r="C24" s="16"/>
      <c r="D24" s="16"/>
      <c r="E24" s="17">
        <v>29</v>
      </c>
      <c r="F24" s="18"/>
      <c r="G24" s="80"/>
      <c r="H24" s="17"/>
      <c r="I24" s="17"/>
      <c r="J24" s="17"/>
      <c r="K24" s="21"/>
      <c r="L24" s="16"/>
      <c r="M24" s="17"/>
      <c r="N24" s="17"/>
      <c r="O24" s="19"/>
      <c r="P24" s="51"/>
      <c r="Q24" s="17"/>
      <c r="R24" s="21"/>
      <c r="S24" s="17"/>
      <c r="T24" s="21"/>
      <c r="U24" s="17"/>
    </row>
    <row r="25" spans="1:21" ht="13.65" customHeight="1" thickBot="1" x14ac:dyDescent="0.35">
      <c r="A25" s="17"/>
      <c r="B25" s="17"/>
      <c r="C25" s="17"/>
      <c r="D25" s="16"/>
      <c r="E25" s="16"/>
      <c r="F25" s="16" t="s">
        <v>3</v>
      </c>
      <c r="G25" s="16"/>
      <c r="H25" s="16"/>
      <c r="I25" s="16"/>
      <c r="J25" s="26"/>
      <c r="K25" s="16"/>
      <c r="L25" s="31"/>
      <c r="M25" s="79"/>
      <c r="N25" s="18"/>
      <c r="O25" s="122"/>
      <c r="P25" s="51"/>
      <c r="Q25" s="17"/>
      <c r="R25" s="21"/>
      <c r="S25" s="17"/>
      <c r="T25" s="21"/>
      <c r="U25" s="17"/>
    </row>
    <row r="26" spans="1:21" ht="13.65" customHeight="1" thickBot="1" x14ac:dyDescent="0.35">
      <c r="A26" s="17">
        <v>13</v>
      </c>
      <c r="B26" s="18"/>
      <c r="C26" s="75"/>
      <c r="D26" s="16"/>
      <c r="E26" s="16"/>
      <c r="G26" s="16"/>
      <c r="H26" s="16"/>
      <c r="I26" s="16"/>
      <c r="J26" s="17"/>
      <c r="K26" s="21"/>
      <c r="L26" s="16"/>
      <c r="M26" s="17"/>
      <c r="N26" s="17"/>
      <c r="O26" s="23"/>
      <c r="P26" s="52"/>
      <c r="Q26" s="17"/>
      <c r="R26" s="21"/>
      <c r="S26" s="17"/>
      <c r="T26" s="21"/>
      <c r="U26" s="17"/>
    </row>
    <row r="27" spans="1:21" ht="13.65" customHeight="1" thickBot="1" x14ac:dyDescent="0.35">
      <c r="A27" s="76"/>
      <c r="B27" s="77"/>
      <c r="C27" s="78"/>
      <c r="D27" s="31"/>
      <c r="E27" s="79"/>
      <c r="F27" s="79"/>
      <c r="G27" s="79"/>
      <c r="H27" s="79"/>
      <c r="I27" s="79"/>
      <c r="J27" s="18"/>
      <c r="K27" s="121"/>
      <c r="L27" s="16"/>
      <c r="M27" s="16"/>
      <c r="N27" s="16"/>
      <c r="O27" s="81"/>
      <c r="P27" s="50"/>
      <c r="Q27" s="16"/>
      <c r="R27" s="81"/>
      <c r="S27" s="16"/>
      <c r="T27" s="21"/>
      <c r="U27" s="16"/>
    </row>
    <row r="28" spans="1:21" ht="13.65" customHeight="1" thickBot="1" x14ac:dyDescent="0.35">
      <c r="A28" s="17">
        <v>20</v>
      </c>
      <c r="B28" s="18"/>
      <c r="C28" s="80"/>
      <c r="D28" s="17"/>
      <c r="E28" s="17"/>
      <c r="F28" s="16"/>
      <c r="G28" s="16"/>
      <c r="H28" s="16"/>
      <c r="I28" s="16"/>
      <c r="J28" s="16" t="s">
        <v>3</v>
      </c>
      <c r="K28" s="16"/>
      <c r="L28" s="16"/>
      <c r="M28" s="16"/>
      <c r="N28" s="26"/>
      <c r="O28" s="81"/>
      <c r="P28" s="50"/>
      <c r="Q28" s="17"/>
      <c r="R28" s="22"/>
      <c r="S28" s="26"/>
      <c r="T28" s="21"/>
      <c r="U28" s="17"/>
    </row>
    <row r="29" spans="1:21" ht="13.65" customHeight="1" thickBot="1" x14ac:dyDescent="0.35">
      <c r="A29" s="17"/>
      <c r="B29" s="17" t="s">
        <v>0</v>
      </c>
      <c r="C29" s="17"/>
      <c r="D29" s="17"/>
      <c r="E29" s="17"/>
      <c r="F29" s="16"/>
      <c r="G29" s="16"/>
      <c r="H29" s="16"/>
      <c r="I29" s="16"/>
      <c r="J29" s="16"/>
      <c r="K29" s="16"/>
      <c r="L29" s="16"/>
      <c r="M29" s="16"/>
      <c r="N29" s="26"/>
      <c r="O29" s="21"/>
      <c r="P29" s="51"/>
      <c r="Q29" s="18"/>
      <c r="R29" s="121"/>
      <c r="S29" s="16"/>
      <c r="T29" s="23"/>
      <c r="U29" s="17"/>
    </row>
    <row r="30" spans="1:21" ht="13.65" customHeight="1" thickBot="1" x14ac:dyDescent="0.35">
      <c r="A30" s="16"/>
      <c r="B30" s="16"/>
      <c r="C30" s="16"/>
      <c r="D30" s="16"/>
      <c r="E30" s="17"/>
      <c r="F30" s="16"/>
      <c r="G30" s="17">
        <v>5</v>
      </c>
      <c r="H30" s="18"/>
      <c r="I30" s="75"/>
      <c r="J30" s="16"/>
      <c r="K30" s="16"/>
      <c r="L30" s="16"/>
      <c r="M30" s="16"/>
      <c r="N30" s="26"/>
      <c r="O30" s="21"/>
      <c r="P30" s="51"/>
      <c r="Q30" s="17" t="s">
        <v>0</v>
      </c>
      <c r="R30" s="17"/>
      <c r="S30" s="16"/>
      <c r="T30" s="23"/>
      <c r="U30" s="17"/>
    </row>
    <row r="31" spans="1:21" ht="13.65" customHeight="1" thickBot="1" x14ac:dyDescent="0.35">
      <c r="A31" s="16"/>
      <c r="B31" s="16"/>
      <c r="C31" s="16"/>
      <c r="D31" s="16"/>
      <c r="E31" s="16"/>
      <c r="F31" s="16"/>
      <c r="G31" s="76"/>
      <c r="H31" s="77"/>
      <c r="I31" s="78"/>
      <c r="J31" s="31"/>
      <c r="K31" s="79"/>
      <c r="L31" s="18"/>
      <c r="M31" s="122"/>
      <c r="N31" s="17"/>
      <c r="O31" s="21"/>
      <c r="P31" s="51"/>
      <c r="Q31" s="17"/>
      <c r="R31" s="17"/>
      <c r="S31" s="16"/>
      <c r="T31" s="21"/>
      <c r="U31" s="16"/>
    </row>
    <row r="32" spans="1:21" ht="13.65" customHeight="1" thickBot="1" x14ac:dyDescent="0.35">
      <c r="A32" s="16"/>
      <c r="B32" s="16"/>
      <c r="C32" s="16"/>
      <c r="D32" s="16"/>
      <c r="E32" s="16"/>
      <c r="F32" s="16"/>
      <c r="G32" s="17">
        <v>28</v>
      </c>
      <c r="H32" s="18"/>
      <c r="I32" s="80"/>
      <c r="J32" s="16"/>
      <c r="K32" s="16"/>
      <c r="L32" s="17"/>
      <c r="M32" s="21"/>
      <c r="N32" s="17"/>
      <c r="O32" s="21"/>
      <c r="P32" s="51"/>
      <c r="Q32" s="17"/>
      <c r="R32" s="17"/>
      <c r="S32" s="16"/>
      <c r="T32" s="21"/>
      <c r="U32" s="17"/>
    </row>
    <row r="33" spans="1:22" ht="13.65" customHeight="1" thickBot="1" x14ac:dyDescent="0.35">
      <c r="A33" s="16"/>
      <c r="B33" s="16"/>
      <c r="C33" s="16"/>
      <c r="D33" s="16"/>
      <c r="E33" s="16"/>
      <c r="F33" s="17"/>
      <c r="G33" s="17"/>
      <c r="H33" s="17" t="s">
        <v>0</v>
      </c>
      <c r="I33" s="16"/>
      <c r="J33" s="16"/>
      <c r="K33" s="16"/>
      <c r="L33" s="26"/>
      <c r="M33" s="21"/>
      <c r="N33" s="18"/>
      <c r="O33" s="121"/>
      <c r="P33" s="53"/>
      <c r="Q33" s="17"/>
      <c r="R33" s="16"/>
      <c r="S33" s="16"/>
      <c r="T33" s="81"/>
      <c r="U33" s="16"/>
    </row>
    <row r="34" spans="1:22" ht="13.65" customHeight="1" thickBot="1" x14ac:dyDescent="0.35">
      <c r="A34" s="16"/>
      <c r="B34" s="16"/>
      <c r="C34" s="17">
        <v>12</v>
      </c>
      <c r="D34" s="18"/>
      <c r="E34" s="75"/>
      <c r="F34" s="16"/>
      <c r="G34" s="16"/>
      <c r="H34" s="16"/>
      <c r="I34" s="16"/>
      <c r="J34" s="16"/>
      <c r="K34" s="16"/>
      <c r="L34" s="17"/>
      <c r="M34" s="21"/>
      <c r="N34" s="17" t="s">
        <v>3</v>
      </c>
      <c r="O34" s="19"/>
      <c r="P34" s="51"/>
      <c r="Q34" s="16"/>
      <c r="R34" s="16"/>
      <c r="S34" s="16"/>
      <c r="T34" s="81"/>
      <c r="U34" s="16"/>
    </row>
    <row r="35" spans="1:22" ht="13.65" customHeight="1" thickBot="1" x14ac:dyDescent="0.35">
      <c r="A35" s="16"/>
      <c r="B35" s="16"/>
      <c r="C35" s="76"/>
      <c r="D35" s="77"/>
      <c r="E35" s="78"/>
      <c r="F35" s="31"/>
      <c r="G35" s="79"/>
      <c r="H35" s="79"/>
      <c r="I35" s="79"/>
      <c r="J35" s="79"/>
      <c r="K35" s="79"/>
      <c r="L35" s="18"/>
      <c r="M35" s="121"/>
      <c r="N35" s="17"/>
      <c r="O35" s="19"/>
      <c r="P35" s="51"/>
      <c r="Q35" s="16"/>
      <c r="R35" s="16"/>
      <c r="S35" s="16"/>
      <c r="T35" s="81"/>
      <c r="U35" s="16"/>
    </row>
    <row r="36" spans="1:22" ht="13.65" customHeight="1" thickBot="1" x14ac:dyDescent="0.35">
      <c r="A36" s="16"/>
      <c r="B36" s="16"/>
      <c r="C36" s="17">
        <v>21</v>
      </c>
      <c r="D36" s="18"/>
      <c r="E36" s="80"/>
      <c r="F36" s="16"/>
      <c r="G36" s="16"/>
      <c r="H36" s="16"/>
      <c r="I36" s="16"/>
      <c r="J36" s="16"/>
      <c r="K36" s="16"/>
      <c r="L36" s="16" t="s">
        <v>0</v>
      </c>
      <c r="M36" s="16"/>
      <c r="N36" s="17"/>
      <c r="O36" s="19"/>
      <c r="P36" s="51"/>
      <c r="Q36" s="16"/>
      <c r="R36" s="16"/>
      <c r="S36" s="16"/>
      <c r="T36" s="81"/>
      <c r="U36" s="16"/>
    </row>
    <row r="37" spans="1:22" ht="13.65" customHeight="1" x14ac:dyDescent="0.3">
      <c r="A37" s="17"/>
      <c r="B37" s="17"/>
      <c r="C37" s="17"/>
      <c r="D37" s="17" t="s">
        <v>3</v>
      </c>
      <c r="E37" s="19"/>
      <c r="F37" s="16"/>
      <c r="G37" s="16"/>
      <c r="H37" s="16"/>
      <c r="I37" s="16"/>
      <c r="J37" s="16"/>
      <c r="K37" s="16"/>
      <c r="L37" s="16"/>
      <c r="M37" s="16"/>
      <c r="N37" s="17"/>
      <c r="O37" s="19"/>
      <c r="P37" s="51"/>
      <c r="Q37" s="17"/>
      <c r="R37" s="16"/>
      <c r="S37" s="16"/>
      <c r="T37" s="81"/>
      <c r="U37" s="17"/>
    </row>
    <row r="38" spans="1:22" ht="13.65" customHeight="1" thickBot="1" x14ac:dyDescent="0.35">
      <c r="A38" s="16"/>
      <c r="B38" s="16"/>
      <c r="C38" s="16"/>
      <c r="D38" s="16"/>
      <c r="E38" s="17">
        <v>2</v>
      </c>
      <c r="F38" s="18"/>
      <c r="G38" s="75"/>
      <c r="H38" s="16"/>
      <c r="I38" s="16"/>
      <c r="J38" s="16"/>
      <c r="K38" s="16"/>
      <c r="L38" s="16"/>
      <c r="M38" s="19"/>
      <c r="N38" s="16"/>
      <c r="O38" s="16"/>
      <c r="P38" s="50"/>
      <c r="Q38" s="16"/>
      <c r="R38" s="16"/>
      <c r="S38" s="26"/>
      <c r="T38" s="81"/>
      <c r="U38" s="18"/>
      <c r="V38" s="19"/>
    </row>
    <row r="39" spans="1:22" ht="13.65" customHeight="1" thickBot="1" x14ac:dyDescent="0.35">
      <c r="A39" s="16"/>
      <c r="B39" s="16"/>
      <c r="C39" s="16"/>
      <c r="D39" s="16"/>
      <c r="E39" s="17"/>
      <c r="F39" s="77"/>
      <c r="G39" s="78"/>
      <c r="H39" s="31"/>
      <c r="I39" s="79"/>
      <c r="J39" s="18"/>
      <c r="K39" s="122"/>
      <c r="L39" s="16"/>
      <c r="M39" s="16"/>
      <c r="N39" s="17"/>
      <c r="O39" s="19"/>
      <c r="P39" s="51"/>
      <c r="Q39" s="17"/>
      <c r="R39" s="17"/>
      <c r="S39" s="17"/>
      <c r="T39" s="21"/>
      <c r="U39" s="30"/>
    </row>
    <row r="40" spans="1:22" ht="13.65" customHeight="1" thickBot="1" x14ac:dyDescent="0.35">
      <c r="A40" s="16"/>
      <c r="B40" s="16"/>
      <c r="C40" s="16"/>
      <c r="D40" s="16"/>
      <c r="E40" s="17">
        <v>31</v>
      </c>
      <c r="F40" s="18"/>
      <c r="G40" s="80"/>
      <c r="H40" s="17"/>
      <c r="I40" s="17"/>
      <c r="J40" s="17"/>
      <c r="K40" s="20"/>
      <c r="L40" s="16"/>
      <c r="M40" s="16"/>
      <c r="N40" s="17"/>
      <c r="O40" s="19"/>
      <c r="P40" s="51"/>
      <c r="Q40" s="17"/>
      <c r="R40" s="17"/>
      <c r="S40" s="17"/>
      <c r="T40" s="21"/>
      <c r="U40" s="17"/>
    </row>
    <row r="41" spans="1:22" ht="13.65" customHeight="1" thickBot="1" x14ac:dyDescent="0.35">
      <c r="A41" s="17"/>
      <c r="B41" s="17"/>
      <c r="C41" s="17"/>
      <c r="D41" s="16"/>
      <c r="E41" s="16"/>
      <c r="F41" s="17" t="s">
        <v>1</v>
      </c>
      <c r="G41" s="16"/>
      <c r="H41" s="16"/>
      <c r="I41" s="16"/>
      <c r="J41" s="25"/>
      <c r="K41" s="16"/>
      <c r="L41" s="31"/>
      <c r="M41" s="79"/>
      <c r="N41" s="18"/>
      <c r="O41" s="122"/>
      <c r="P41" s="51"/>
      <c r="Q41" s="17"/>
      <c r="R41" s="17"/>
      <c r="S41" s="17"/>
      <c r="T41" s="21"/>
      <c r="U41" s="17"/>
    </row>
    <row r="42" spans="1:22" ht="13.65" customHeight="1" thickBot="1" x14ac:dyDescent="0.35">
      <c r="A42" s="17">
        <v>15</v>
      </c>
      <c r="B42" s="18"/>
      <c r="C42" s="75"/>
      <c r="D42" s="16"/>
      <c r="E42" s="16"/>
      <c r="F42" s="16"/>
      <c r="G42" s="16"/>
      <c r="H42" s="16"/>
      <c r="I42" s="16"/>
      <c r="J42" s="17"/>
      <c r="K42" s="21"/>
      <c r="L42" s="16"/>
      <c r="M42" s="17"/>
      <c r="N42" s="17"/>
      <c r="O42" s="20"/>
      <c r="P42" s="52"/>
      <c r="Q42" s="17"/>
      <c r="R42" s="17"/>
      <c r="S42" s="17"/>
      <c r="T42" s="21"/>
      <c r="U42" s="17"/>
    </row>
    <row r="43" spans="1:22" ht="13.65" customHeight="1" thickBot="1" x14ac:dyDescent="0.35">
      <c r="A43" s="17"/>
      <c r="B43" s="77"/>
      <c r="C43" s="78"/>
      <c r="D43" s="31"/>
      <c r="E43" s="79"/>
      <c r="F43" s="79"/>
      <c r="G43" s="79"/>
      <c r="H43" s="79"/>
      <c r="I43" s="79"/>
      <c r="J43" s="18"/>
      <c r="K43" s="121"/>
      <c r="L43" s="16"/>
      <c r="M43" s="16"/>
      <c r="N43" s="17"/>
      <c r="O43" s="21"/>
      <c r="P43" s="51"/>
      <c r="Q43" s="17"/>
      <c r="R43" s="17"/>
      <c r="S43" s="17"/>
      <c r="T43" s="21"/>
      <c r="U43" s="17"/>
    </row>
    <row r="44" spans="1:22" ht="13.65" customHeight="1" thickBot="1" x14ac:dyDescent="0.35">
      <c r="A44" s="17">
        <v>18</v>
      </c>
      <c r="B44" s="18"/>
      <c r="C44" s="80"/>
      <c r="D44" s="17"/>
      <c r="E44" s="17"/>
      <c r="F44" s="16"/>
      <c r="G44" s="16"/>
      <c r="H44" s="16"/>
      <c r="I44" s="16"/>
      <c r="J44" s="17" t="s">
        <v>1</v>
      </c>
      <c r="K44" s="16"/>
      <c r="L44" s="16"/>
      <c r="M44" s="16"/>
      <c r="N44" s="16"/>
      <c r="O44" s="21"/>
      <c r="P44" s="51"/>
      <c r="Q44" s="17"/>
      <c r="R44" s="16"/>
      <c r="S44" s="16"/>
      <c r="T44" s="81"/>
      <c r="U44" s="16"/>
    </row>
    <row r="45" spans="1:22" ht="13.65" customHeight="1" thickBot="1" x14ac:dyDescent="0.35">
      <c r="A45" s="17"/>
      <c r="B45" s="27" t="s">
        <v>2</v>
      </c>
      <c r="C45" s="17"/>
      <c r="D45" s="17"/>
      <c r="E45" s="17"/>
      <c r="F45" s="16"/>
      <c r="G45" s="16"/>
      <c r="H45" s="16"/>
      <c r="I45" s="16"/>
      <c r="J45" s="16"/>
      <c r="K45" s="16"/>
      <c r="L45" s="16"/>
      <c r="M45" s="16"/>
      <c r="N45" s="26"/>
      <c r="O45" s="21"/>
      <c r="P45" s="51"/>
      <c r="Q45" s="18"/>
      <c r="R45" s="122"/>
      <c r="S45" s="16"/>
      <c r="T45" s="81"/>
      <c r="U45" s="17"/>
    </row>
    <row r="46" spans="1:22" ht="13.65" customHeight="1" thickBot="1" x14ac:dyDescent="0.35">
      <c r="A46" s="16"/>
      <c r="B46" s="16"/>
      <c r="C46" s="16"/>
      <c r="D46" s="16"/>
      <c r="E46" s="17"/>
      <c r="F46" s="16"/>
      <c r="G46" s="17">
        <v>7</v>
      </c>
      <c r="H46" s="18"/>
      <c r="I46" s="75"/>
      <c r="J46" s="16"/>
      <c r="K46" s="16"/>
      <c r="L46" s="16"/>
      <c r="M46" s="16"/>
      <c r="N46" s="16"/>
      <c r="O46" s="21"/>
      <c r="P46" s="51"/>
      <c r="Q46" s="17"/>
      <c r="R46" s="82"/>
      <c r="S46" s="16"/>
      <c r="T46" s="81"/>
      <c r="U46" s="17"/>
    </row>
    <row r="47" spans="1:22" ht="13.65" customHeight="1" thickBot="1" x14ac:dyDescent="0.35">
      <c r="A47" s="16"/>
      <c r="B47" s="16"/>
      <c r="C47" s="16"/>
      <c r="D47" s="16"/>
      <c r="E47" s="16"/>
      <c r="F47" s="16"/>
      <c r="G47" s="17"/>
      <c r="H47" s="77"/>
      <c r="I47" s="78"/>
      <c r="J47" s="31"/>
      <c r="K47" s="79"/>
      <c r="L47" s="18"/>
      <c r="M47" s="122"/>
      <c r="N47" s="16"/>
      <c r="O47" s="81"/>
      <c r="P47" s="50"/>
      <c r="Q47" s="16"/>
      <c r="R47" s="81"/>
      <c r="S47" s="17"/>
      <c r="T47" s="81"/>
      <c r="U47" s="26"/>
    </row>
    <row r="48" spans="1:22" ht="13.65" customHeight="1" thickBot="1" x14ac:dyDescent="0.35">
      <c r="A48" s="16"/>
      <c r="B48" s="16"/>
      <c r="C48" s="16"/>
      <c r="D48" s="16"/>
      <c r="E48" s="16"/>
      <c r="F48" s="16"/>
      <c r="G48" s="17">
        <v>26</v>
      </c>
      <c r="H48" s="18"/>
      <c r="I48" s="80"/>
      <c r="J48" s="16"/>
      <c r="K48" s="16"/>
      <c r="L48" s="17"/>
      <c r="M48" s="20"/>
      <c r="N48" s="17"/>
      <c r="O48" s="21"/>
      <c r="P48" s="51"/>
      <c r="Q48" s="17"/>
      <c r="R48" s="21"/>
      <c r="S48" s="17"/>
      <c r="T48" s="81"/>
      <c r="U48" s="17"/>
    </row>
    <row r="49" spans="1:21" ht="13.65" customHeight="1" thickBot="1" x14ac:dyDescent="0.35">
      <c r="A49" s="17"/>
      <c r="B49" s="17"/>
      <c r="C49" s="17"/>
      <c r="D49" s="16"/>
      <c r="E49" s="16"/>
      <c r="F49" s="16"/>
      <c r="G49" s="16"/>
      <c r="H49" s="16" t="s">
        <v>2</v>
      </c>
      <c r="I49" s="16"/>
      <c r="J49" s="16"/>
      <c r="K49" s="16"/>
      <c r="L49" s="26"/>
      <c r="M49" s="21"/>
      <c r="N49" s="18"/>
      <c r="O49" s="121"/>
      <c r="P49" s="53"/>
      <c r="Q49" s="17"/>
      <c r="R49" s="21"/>
      <c r="S49" s="17"/>
      <c r="T49" s="81"/>
      <c r="U49" s="17"/>
    </row>
    <row r="50" spans="1:21" ht="13.65" customHeight="1" thickBot="1" x14ac:dyDescent="0.35">
      <c r="A50" s="16"/>
      <c r="B50" s="16"/>
      <c r="C50" s="17">
        <v>10</v>
      </c>
      <c r="D50" s="18"/>
      <c r="E50" s="75"/>
      <c r="F50" s="16"/>
      <c r="G50" s="16"/>
      <c r="H50" s="16"/>
      <c r="I50" s="16"/>
      <c r="J50" s="16"/>
      <c r="K50" s="16"/>
      <c r="L50" s="17"/>
      <c r="M50" s="22"/>
      <c r="N50" s="17" t="s">
        <v>1</v>
      </c>
      <c r="O50" s="19"/>
      <c r="P50" s="51"/>
      <c r="Q50" s="17"/>
      <c r="R50" s="21"/>
      <c r="S50" s="17"/>
      <c r="T50" s="81"/>
      <c r="U50" s="17"/>
    </row>
    <row r="51" spans="1:21" ht="13.65" customHeight="1" thickBot="1" x14ac:dyDescent="0.35">
      <c r="A51" s="16"/>
      <c r="B51" s="16"/>
      <c r="C51" s="17"/>
      <c r="D51" s="77"/>
      <c r="E51" s="78"/>
      <c r="F51" s="31"/>
      <c r="G51" s="79"/>
      <c r="H51" s="79"/>
      <c r="I51" s="79"/>
      <c r="J51" s="79"/>
      <c r="K51" s="79"/>
      <c r="L51" s="18"/>
      <c r="M51" s="121"/>
      <c r="N51" s="17"/>
      <c r="O51" s="19"/>
      <c r="P51" s="51"/>
      <c r="Q51" s="16"/>
      <c r="R51" s="21"/>
      <c r="S51" s="17"/>
      <c r="T51" s="81"/>
      <c r="U51" s="17"/>
    </row>
    <row r="52" spans="1:21" ht="13.65" customHeight="1" thickBot="1" x14ac:dyDescent="0.35">
      <c r="A52" s="16"/>
      <c r="B52" s="16"/>
      <c r="C52" s="17">
        <v>23</v>
      </c>
      <c r="D52" s="18"/>
      <c r="E52" s="80"/>
      <c r="F52" s="17"/>
      <c r="G52" s="17"/>
      <c r="H52" s="16"/>
      <c r="I52" s="16"/>
      <c r="J52" s="16"/>
      <c r="K52" s="16"/>
      <c r="L52" s="16" t="s">
        <v>2</v>
      </c>
      <c r="M52" s="16"/>
      <c r="N52" s="26"/>
      <c r="O52" s="19"/>
      <c r="P52" s="51"/>
      <c r="Q52" s="16"/>
      <c r="R52" s="21"/>
      <c r="S52" s="17"/>
      <c r="T52" s="81"/>
      <c r="U52" s="17"/>
    </row>
    <row r="53" spans="1:21" ht="13.65" customHeight="1" thickBot="1" x14ac:dyDescent="0.35">
      <c r="A53" s="17"/>
      <c r="B53" s="27"/>
      <c r="C53" s="17"/>
      <c r="D53" s="17" t="s">
        <v>1</v>
      </c>
      <c r="E53" s="17"/>
      <c r="F53" s="16"/>
      <c r="G53" s="16"/>
      <c r="H53" s="16"/>
      <c r="I53" s="16"/>
      <c r="J53" s="16"/>
      <c r="K53" s="16"/>
      <c r="L53" s="16"/>
      <c r="M53" s="16"/>
      <c r="N53" s="26"/>
      <c r="O53" s="19"/>
      <c r="P53" s="51"/>
      <c r="Q53" s="26"/>
      <c r="R53" s="21"/>
      <c r="S53" s="18"/>
      <c r="T53" s="121"/>
      <c r="U53" s="17"/>
    </row>
    <row r="54" spans="1:21" ht="13.65" customHeight="1" thickBot="1" x14ac:dyDescent="0.35">
      <c r="A54" s="16"/>
      <c r="B54" s="16"/>
      <c r="C54" s="16"/>
      <c r="D54" s="16"/>
      <c r="E54" s="17">
        <v>3</v>
      </c>
      <c r="F54" s="18"/>
      <c r="G54" s="75"/>
      <c r="H54" s="17"/>
      <c r="I54" s="16"/>
      <c r="J54" s="16"/>
      <c r="K54" s="16"/>
      <c r="L54" s="16"/>
      <c r="M54" s="16"/>
      <c r="N54" s="26"/>
      <c r="O54" s="19"/>
      <c r="P54" s="51"/>
      <c r="Q54" s="16"/>
      <c r="R54" s="21"/>
      <c r="S54" s="16"/>
      <c r="T54" s="16"/>
      <c r="U54" s="17"/>
    </row>
    <row r="55" spans="1:21" ht="13.65" customHeight="1" thickBot="1" x14ac:dyDescent="0.35">
      <c r="A55" s="16"/>
      <c r="B55" s="16"/>
      <c r="C55" s="16"/>
      <c r="D55" s="16"/>
      <c r="E55" s="17"/>
      <c r="F55" s="77">
        <v>13</v>
      </c>
      <c r="G55" s="78"/>
      <c r="H55" s="31"/>
      <c r="I55" s="79"/>
      <c r="J55" s="18"/>
      <c r="K55" s="122"/>
      <c r="L55" s="16"/>
      <c r="M55" s="16"/>
      <c r="N55" s="17"/>
      <c r="O55" s="19"/>
      <c r="P55" s="51"/>
      <c r="Q55" s="16"/>
      <c r="R55" s="81"/>
      <c r="S55" s="16" t="s">
        <v>0</v>
      </c>
      <c r="T55" s="16"/>
      <c r="U55" s="17"/>
    </row>
    <row r="56" spans="1:21" ht="13.65" customHeight="1" thickBot="1" x14ac:dyDescent="0.35">
      <c r="A56" s="16"/>
      <c r="B56" s="16"/>
      <c r="C56" s="16"/>
      <c r="D56" s="16"/>
      <c r="E56" s="17">
        <v>30</v>
      </c>
      <c r="F56" s="18"/>
      <c r="G56" s="80"/>
      <c r="H56" s="17"/>
      <c r="I56" s="17"/>
      <c r="J56" s="17"/>
      <c r="K56" s="21"/>
      <c r="L56" s="16"/>
      <c r="M56" s="17"/>
      <c r="N56" s="17"/>
      <c r="O56" s="19"/>
      <c r="P56" s="51"/>
      <c r="Q56" s="17"/>
      <c r="R56" s="21"/>
      <c r="S56" s="17"/>
      <c r="T56" s="28"/>
      <c r="U56" s="27"/>
    </row>
    <row r="57" spans="1:21" ht="13.65" customHeight="1" thickBot="1" x14ac:dyDescent="0.35">
      <c r="A57" s="17"/>
      <c r="B57" s="17"/>
      <c r="C57" s="17"/>
      <c r="D57" s="16"/>
      <c r="E57" s="16"/>
      <c r="F57" s="16" t="s">
        <v>2</v>
      </c>
      <c r="G57" s="16"/>
      <c r="H57" s="16"/>
      <c r="I57" s="16"/>
      <c r="J57" s="26"/>
      <c r="K57" s="16"/>
      <c r="L57" s="31"/>
      <c r="M57" s="79"/>
      <c r="N57" s="18"/>
      <c r="O57" s="122"/>
      <c r="P57" s="51"/>
      <c r="Q57" s="17"/>
      <c r="R57" s="21"/>
      <c r="S57" s="17"/>
      <c r="T57" s="19"/>
      <c r="U57" s="17"/>
    </row>
    <row r="58" spans="1:21" ht="13.65" customHeight="1" thickBot="1" x14ac:dyDescent="0.35">
      <c r="A58" s="17">
        <v>14</v>
      </c>
      <c r="B58" s="18"/>
      <c r="C58" s="75"/>
      <c r="D58" s="16"/>
      <c r="E58" s="16"/>
      <c r="F58" s="16"/>
      <c r="G58" s="16"/>
      <c r="H58" s="16"/>
      <c r="I58" s="16"/>
      <c r="J58" s="17"/>
      <c r="K58" s="21"/>
      <c r="L58" s="16"/>
      <c r="M58" s="17"/>
      <c r="N58" s="17"/>
      <c r="O58" s="23"/>
      <c r="P58" s="52"/>
      <c r="Q58" s="17"/>
      <c r="R58" s="21"/>
      <c r="S58" s="17"/>
      <c r="T58" s="19"/>
      <c r="U58" s="17"/>
    </row>
    <row r="59" spans="1:21" ht="13.65" customHeight="1" thickBot="1" x14ac:dyDescent="0.35">
      <c r="A59" s="17"/>
      <c r="B59" s="77"/>
      <c r="C59" s="78"/>
      <c r="D59" s="31"/>
      <c r="E59" s="79"/>
      <c r="F59" s="79"/>
      <c r="G59" s="79"/>
      <c r="H59" s="79"/>
      <c r="I59" s="79"/>
      <c r="J59" s="18"/>
      <c r="K59" s="121"/>
      <c r="L59" s="16"/>
      <c r="M59" s="28"/>
      <c r="N59" s="16"/>
      <c r="O59" s="81"/>
      <c r="P59" s="50"/>
      <c r="Q59" s="16"/>
      <c r="R59" s="81"/>
      <c r="S59" s="26"/>
      <c r="T59" s="19"/>
      <c r="U59" s="17"/>
    </row>
    <row r="60" spans="1:21" ht="13.65" customHeight="1" thickBot="1" x14ac:dyDescent="0.35">
      <c r="A60" s="17">
        <v>19</v>
      </c>
      <c r="B60" s="18"/>
      <c r="C60" s="80"/>
      <c r="D60" s="17"/>
      <c r="E60" s="17"/>
      <c r="F60" s="16"/>
      <c r="G60" s="16"/>
      <c r="H60" s="16"/>
      <c r="I60" s="16"/>
      <c r="J60" s="16" t="s">
        <v>2</v>
      </c>
      <c r="K60" s="16"/>
      <c r="L60" s="16"/>
      <c r="M60" s="16"/>
      <c r="N60" s="26"/>
      <c r="O60" s="81"/>
      <c r="P60" s="50"/>
      <c r="Q60" s="17"/>
      <c r="R60" s="22"/>
      <c r="S60" s="26"/>
      <c r="T60" s="19"/>
      <c r="U60" s="17"/>
    </row>
    <row r="61" spans="1:21" ht="13.65" customHeight="1" thickBot="1" x14ac:dyDescent="0.35">
      <c r="A61" s="17"/>
      <c r="B61" s="17" t="s">
        <v>1</v>
      </c>
      <c r="C61" s="17"/>
      <c r="D61" s="17"/>
      <c r="E61" s="17"/>
      <c r="F61" s="16"/>
      <c r="G61" s="16"/>
      <c r="H61" s="16"/>
      <c r="I61" s="16"/>
      <c r="J61" s="16"/>
      <c r="K61" s="16"/>
      <c r="L61" s="16"/>
      <c r="M61" s="16"/>
      <c r="N61" s="26"/>
      <c r="O61" s="21"/>
      <c r="P61" s="51"/>
      <c r="Q61" s="18"/>
      <c r="R61" s="121"/>
      <c r="S61" s="16"/>
      <c r="T61" s="29"/>
      <c r="U61" s="17"/>
    </row>
    <row r="62" spans="1:21" ht="13.65" customHeight="1" thickBot="1" x14ac:dyDescent="0.35">
      <c r="A62" s="16"/>
      <c r="B62" s="16"/>
      <c r="C62" s="16"/>
      <c r="D62" s="17"/>
      <c r="E62" s="17"/>
      <c r="F62" s="16"/>
      <c r="G62" s="17">
        <v>6</v>
      </c>
      <c r="H62" s="18"/>
      <c r="I62" s="75"/>
      <c r="J62" s="16"/>
      <c r="K62" s="16"/>
      <c r="L62" s="16"/>
      <c r="M62" s="16"/>
      <c r="N62" s="26"/>
      <c r="O62" s="21"/>
      <c r="P62" s="51"/>
      <c r="Q62" s="17" t="s">
        <v>1</v>
      </c>
      <c r="R62" s="17"/>
      <c r="S62" s="16"/>
      <c r="T62" s="29"/>
      <c r="U62" s="17"/>
    </row>
    <row r="63" spans="1:21" ht="13.65" customHeight="1" thickBot="1" x14ac:dyDescent="0.35">
      <c r="A63" s="16"/>
      <c r="B63" s="16"/>
      <c r="C63" s="16"/>
      <c r="D63" s="16"/>
      <c r="E63" s="16"/>
      <c r="F63" s="16"/>
      <c r="G63" s="17"/>
      <c r="H63" s="77"/>
      <c r="I63" s="78"/>
      <c r="J63" s="31"/>
      <c r="K63" s="79"/>
      <c r="L63" s="18"/>
      <c r="M63" s="122"/>
      <c r="N63" s="17"/>
      <c r="O63" s="21"/>
      <c r="P63" s="51"/>
      <c r="Q63" s="17"/>
      <c r="R63" s="17"/>
      <c r="S63" s="16"/>
      <c r="T63" s="19"/>
      <c r="U63" s="17"/>
    </row>
    <row r="64" spans="1:21" ht="13.65" customHeight="1" thickBot="1" x14ac:dyDescent="0.35">
      <c r="A64" s="16"/>
      <c r="B64" s="16"/>
      <c r="C64" s="16"/>
      <c r="D64" s="16"/>
      <c r="E64" s="16"/>
      <c r="F64" s="16"/>
      <c r="G64" s="17">
        <v>27</v>
      </c>
      <c r="H64" s="18"/>
      <c r="I64" s="80"/>
      <c r="J64" s="17"/>
      <c r="K64" s="17"/>
      <c r="L64" s="17"/>
      <c r="M64" s="21"/>
      <c r="N64" s="17"/>
      <c r="O64" s="21"/>
      <c r="P64" s="51"/>
      <c r="Q64" s="17"/>
      <c r="R64" s="17"/>
      <c r="S64" s="16"/>
      <c r="T64" s="19"/>
      <c r="U64" s="17"/>
    </row>
    <row r="65" spans="1:21" ht="13.65" customHeight="1" thickBot="1" x14ac:dyDescent="0.35">
      <c r="A65" s="17"/>
      <c r="B65" s="17"/>
      <c r="C65" s="17"/>
      <c r="D65" s="16"/>
      <c r="E65" s="16"/>
      <c r="F65" s="16"/>
      <c r="G65" s="16"/>
      <c r="H65" s="16" t="s">
        <v>1</v>
      </c>
      <c r="I65" s="16"/>
      <c r="J65" s="16"/>
      <c r="K65" s="16"/>
      <c r="L65" s="26"/>
      <c r="M65" s="21"/>
      <c r="N65" s="18"/>
      <c r="O65" s="121"/>
      <c r="P65" s="53"/>
      <c r="Q65" s="17"/>
      <c r="R65" s="17"/>
      <c r="S65" s="16"/>
      <c r="T65" s="19"/>
      <c r="U65" s="17"/>
    </row>
    <row r="66" spans="1:21" ht="13.65" customHeight="1" thickBot="1" x14ac:dyDescent="0.35">
      <c r="A66" s="16"/>
      <c r="B66" s="16"/>
      <c r="C66" s="17">
        <v>11</v>
      </c>
      <c r="D66" s="18"/>
      <c r="E66" s="75"/>
      <c r="H66" s="16"/>
      <c r="I66" s="16"/>
      <c r="J66" s="16"/>
      <c r="K66" s="16"/>
      <c r="L66" s="17"/>
      <c r="M66" s="21"/>
      <c r="N66" s="17" t="s">
        <v>2</v>
      </c>
      <c r="O66" s="19"/>
      <c r="P66" s="51"/>
      <c r="Q66" s="16"/>
      <c r="R66" s="17"/>
      <c r="S66" s="16"/>
      <c r="T66" s="19"/>
      <c r="U66" s="17"/>
    </row>
    <row r="67" spans="1:21" ht="13.65" customHeight="1" thickBot="1" x14ac:dyDescent="0.35">
      <c r="A67" s="16"/>
      <c r="B67" s="16"/>
      <c r="C67" s="17"/>
      <c r="D67" s="77"/>
      <c r="F67" s="31"/>
      <c r="G67" s="79"/>
      <c r="H67" s="79"/>
      <c r="I67" s="79"/>
      <c r="J67" s="79"/>
      <c r="K67" s="79"/>
      <c r="L67" s="18"/>
      <c r="M67" s="121"/>
      <c r="N67" s="17"/>
      <c r="O67" s="19"/>
      <c r="P67" s="51"/>
      <c r="Q67" s="16"/>
      <c r="R67" s="16"/>
      <c r="S67" s="16"/>
      <c r="T67" s="16"/>
      <c r="U67" s="17"/>
    </row>
    <row r="68" spans="1:21" ht="13.65" customHeight="1" thickBot="1" x14ac:dyDescent="0.35">
      <c r="A68" s="16"/>
      <c r="B68" s="16"/>
      <c r="C68" s="17">
        <v>22</v>
      </c>
      <c r="D68" s="18"/>
      <c r="E68" s="80"/>
      <c r="H68" s="17"/>
      <c r="I68" s="17"/>
      <c r="J68" s="16"/>
      <c r="K68" s="16"/>
      <c r="L68" s="17" t="s">
        <v>1</v>
      </c>
    </row>
    <row r="69" spans="1:21" ht="13.65" customHeight="1" x14ac:dyDescent="0.3">
      <c r="A69" s="17"/>
      <c r="B69" s="27"/>
      <c r="C69" s="17"/>
      <c r="D69" s="17" t="s">
        <v>2</v>
      </c>
      <c r="E69" s="19"/>
      <c r="F69" s="17"/>
      <c r="G69" s="19"/>
      <c r="H69" s="16"/>
      <c r="I69" s="16"/>
      <c r="J69" s="17"/>
      <c r="K69" s="28"/>
      <c r="L69" s="17"/>
    </row>
    <row r="70" spans="1:21" ht="15.6" x14ac:dyDescent="0.3">
      <c r="A70" s="17"/>
      <c r="B70" s="27"/>
      <c r="C70" s="17"/>
      <c r="D70" s="17"/>
      <c r="E70" s="19"/>
      <c r="F70" s="17"/>
      <c r="G70" s="19"/>
      <c r="H70" s="16"/>
      <c r="I70" s="16"/>
      <c r="J70" s="17"/>
      <c r="K70" s="28"/>
      <c r="L70" s="17"/>
    </row>
    <row r="71" spans="1:21" ht="15" thickBot="1" x14ac:dyDescent="0.35">
      <c r="A71" s="180"/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</row>
    <row r="72" spans="1:21" ht="18" x14ac:dyDescent="0.35">
      <c r="A72" s="35" t="s">
        <v>588</v>
      </c>
    </row>
    <row r="74" spans="1:21" ht="15.6" x14ac:dyDescent="0.3">
      <c r="C74" s="56"/>
      <c r="D74" s="56">
        <v>0.75</v>
      </c>
      <c r="E74" s="56"/>
      <c r="F74" s="56">
        <v>0.77083333333333304</v>
      </c>
      <c r="G74" s="56"/>
    </row>
    <row r="76" spans="1:21" ht="16.2" thickBot="1" x14ac:dyDescent="0.35">
      <c r="C76" s="17">
        <v>36</v>
      </c>
      <c r="D76" s="18"/>
      <c r="E76" s="75"/>
      <c r="F76" s="16"/>
    </row>
    <row r="77" spans="1:21" ht="16.2" thickBot="1" x14ac:dyDescent="0.35">
      <c r="C77" s="76"/>
      <c r="D77" s="77"/>
      <c r="E77" s="78"/>
      <c r="F77" s="31"/>
      <c r="J77" s="18"/>
    </row>
    <row r="78" spans="1:21" ht="16.2" thickBot="1" x14ac:dyDescent="0.35">
      <c r="C78" s="17">
        <v>29</v>
      </c>
      <c r="D78" s="18"/>
      <c r="E78" s="80"/>
      <c r="F78" s="17"/>
    </row>
    <row r="79" spans="1:21" ht="15.6" x14ac:dyDescent="0.3">
      <c r="C79" s="17"/>
      <c r="D79" s="27" t="s">
        <v>0</v>
      </c>
      <c r="E79" s="17"/>
      <c r="F79" s="17"/>
    </row>
    <row r="80" spans="1:21" x14ac:dyDescent="0.3">
      <c r="C80" s="16"/>
      <c r="D80" s="16"/>
      <c r="E80" s="16"/>
      <c r="F80" s="17"/>
    </row>
    <row r="82" spans="1:10" ht="16.2" thickBot="1" x14ac:dyDescent="0.35">
      <c r="C82" s="17">
        <v>35</v>
      </c>
      <c r="D82" s="18"/>
      <c r="E82" s="75"/>
      <c r="F82" s="16"/>
    </row>
    <row r="83" spans="1:10" ht="16.2" thickBot="1" x14ac:dyDescent="0.35">
      <c r="C83" s="76"/>
      <c r="D83" s="77"/>
      <c r="E83" s="78"/>
      <c r="F83" s="31"/>
      <c r="J83" s="18"/>
    </row>
    <row r="84" spans="1:10" ht="16.2" thickBot="1" x14ac:dyDescent="0.35">
      <c r="C84" s="17">
        <v>30</v>
      </c>
      <c r="D84" s="18"/>
      <c r="E84" s="80"/>
      <c r="F84" s="17"/>
    </row>
    <row r="85" spans="1:10" ht="15.6" x14ac:dyDescent="0.3">
      <c r="C85" s="17"/>
      <c r="D85" s="27" t="s">
        <v>1</v>
      </c>
      <c r="E85" s="17"/>
      <c r="F85" s="17"/>
    </row>
    <row r="86" spans="1:10" x14ac:dyDescent="0.3">
      <c r="A86" s="16"/>
      <c r="B86" s="16"/>
      <c r="C86" s="16"/>
      <c r="D86" s="17"/>
    </row>
    <row r="89" spans="1:10" ht="16.2" thickBot="1" x14ac:dyDescent="0.35">
      <c r="E89" s="17">
        <v>34</v>
      </c>
      <c r="F89" s="18"/>
      <c r="G89" s="75"/>
      <c r="J89" s="16"/>
    </row>
    <row r="90" spans="1:10" ht="16.2" thickBot="1" x14ac:dyDescent="0.35">
      <c r="E90" s="76"/>
      <c r="F90" s="77"/>
      <c r="G90" s="78"/>
      <c r="J90" s="18"/>
    </row>
    <row r="91" spans="1:10" ht="16.2" thickBot="1" x14ac:dyDescent="0.35">
      <c r="E91" s="17">
        <v>31</v>
      </c>
      <c r="F91" s="18"/>
      <c r="G91" s="80"/>
      <c r="J91" s="17"/>
    </row>
    <row r="92" spans="1:10" ht="15.6" x14ac:dyDescent="0.3">
      <c r="E92" s="17"/>
      <c r="F92" s="27" t="s">
        <v>0</v>
      </c>
      <c r="G92" s="17"/>
      <c r="J92" s="17"/>
    </row>
    <row r="93" spans="1:10" x14ac:dyDescent="0.3">
      <c r="E93" s="16"/>
      <c r="F93" s="16"/>
      <c r="G93" s="16"/>
      <c r="J93" s="17"/>
    </row>
    <row r="96" spans="1:10" ht="16.2" thickBot="1" x14ac:dyDescent="0.35">
      <c r="E96" s="17">
        <v>33</v>
      </c>
      <c r="F96" s="18"/>
      <c r="G96" s="75"/>
      <c r="J96" s="16"/>
    </row>
    <row r="97" spans="1:10" ht="16.2" thickBot="1" x14ac:dyDescent="0.35">
      <c r="E97" s="76"/>
      <c r="F97" s="77"/>
      <c r="G97" s="78"/>
      <c r="J97" s="18"/>
    </row>
    <row r="98" spans="1:10" ht="16.2" thickBot="1" x14ac:dyDescent="0.35">
      <c r="E98" s="17">
        <v>32</v>
      </c>
      <c r="F98" s="18"/>
      <c r="G98" s="80"/>
      <c r="J98" s="17"/>
    </row>
    <row r="99" spans="1:10" ht="15.6" x14ac:dyDescent="0.3">
      <c r="E99" s="17"/>
      <c r="F99" s="27" t="s">
        <v>1</v>
      </c>
      <c r="G99" s="17"/>
      <c r="H99" s="17"/>
    </row>
    <row r="100" spans="1:10" x14ac:dyDescent="0.3">
      <c r="A100" s="16"/>
      <c r="B100" s="16"/>
      <c r="C100" s="16"/>
      <c r="D100" s="17"/>
    </row>
  </sheetData>
  <mergeCells count="1">
    <mergeCell ref="P5:P8"/>
  </mergeCells>
  <pageMargins left="0.2" right="0.2" top="0.25" bottom="0.2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7F46-FB2A-42A3-A9BB-B39DAF26A6AF}">
  <sheetPr codeName="Sheet15">
    <tabColor theme="6"/>
    <pageSetUpPr fitToPage="1"/>
  </sheetPr>
  <dimension ref="A1:Z43"/>
  <sheetViews>
    <sheetView workbookViewId="0">
      <selection activeCell="B38" sqref="B38"/>
    </sheetView>
  </sheetViews>
  <sheetFormatPr defaultRowHeight="14.4" x14ac:dyDescent="0.3"/>
  <cols>
    <col min="1" max="1" width="8" customWidth="1"/>
    <col min="2" max="2" width="31.33203125" customWidth="1"/>
    <col min="3" max="3" width="10.5546875" customWidth="1"/>
    <col min="4" max="4" width="11.88671875" customWidth="1"/>
    <col min="5" max="6" width="6.88671875" customWidth="1"/>
    <col min="7" max="7" width="11.44140625" customWidth="1"/>
    <col min="8" max="8" width="9" customWidth="1"/>
    <col min="9" max="9" width="6.109375" customWidth="1"/>
    <col min="10" max="10" width="11.5546875" customWidth="1"/>
    <col min="11" max="11" width="12.5546875" customWidth="1"/>
    <col min="12" max="14" width="15.109375" customWidth="1"/>
    <col min="15" max="15" width="13.6640625" customWidth="1"/>
    <col min="16" max="16" width="12.77734375" style="39" customWidth="1"/>
    <col min="17" max="17" width="8.88671875" customWidth="1"/>
    <col min="18" max="18" width="1.33203125" customWidth="1"/>
    <col min="20" max="20" width="1.21875" customWidth="1"/>
    <col min="21" max="21" width="27.109375" customWidth="1"/>
    <col min="22" max="24" width="0.77734375" customWidth="1"/>
    <col min="25" max="26" width="8.88671875" style="39"/>
  </cols>
  <sheetData>
    <row r="1" spans="1:26" ht="21" x14ac:dyDescent="0.4">
      <c r="A1" s="48">
        <v>2024</v>
      </c>
      <c r="B1" s="145" t="s">
        <v>426</v>
      </c>
      <c r="C1" s="258" t="s">
        <v>199</v>
      </c>
      <c r="D1" s="260"/>
      <c r="E1" s="261" t="s">
        <v>164</v>
      </c>
      <c r="F1" s="262"/>
      <c r="G1" s="263"/>
      <c r="H1" s="258" t="s">
        <v>165</v>
      </c>
      <c r="I1" s="259"/>
      <c r="J1" s="260"/>
      <c r="K1" s="261" t="s">
        <v>166</v>
      </c>
      <c r="L1" s="263"/>
      <c r="M1" s="258" t="s">
        <v>376</v>
      </c>
      <c r="N1" s="259"/>
    </row>
    <row r="2" spans="1:26" ht="62.4" customHeight="1" x14ac:dyDescent="0.3">
      <c r="A2" s="146"/>
      <c r="B2" s="95" t="s">
        <v>161</v>
      </c>
      <c r="C2" s="93" t="s">
        <v>168</v>
      </c>
      <c r="D2" s="96" t="s">
        <v>162</v>
      </c>
      <c r="E2" s="85"/>
      <c r="F2" s="84" t="s">
        <v>168</v>
      </c>
      <c r="G2" s="86" t="s">
        <v>156</v>
      </c>
      <c r="H2" s="256" t="s">
        <v>167</v>
      </c>
      <c r="I2" s="257"/>
      <c r="J2" s="86" t="s">
        <v>427</v>
      </c>
      <c r="K2" s="93" t="s">
        <v>167</v>
      </c>
      <c r="L2" s="94" t="s">
        <v>428</v>
      </c>
      <c r="M2" s="93" t="s">
        <v>167</v>
      </c>
      <c r="N2" s="94" t="s">
        <v>425</v>
      </c>
      <c r="O2" s="91" t="s">
        <v>160</v>
      </c>
      <c r="S2" s="3" t="s">
        <v>218</v>
      </c>
    </row>
    <row r="3" spans="1:26" ht="17.399999999999999" customHeight="1" x14ac:dyDescent="0.3">
      <c r="A3" s="64"/>
      <c r="B3" s="73" t="s">
        <v>432</v>
      </c>
      <c r="C3" s="85"/>
      <c r="D3" s="97">
        <v>8</v>
      </c>
      <c r="E3" s="85"/>
      <c r="F3" s="64"/>
      <c r="G3" s="87">
        <v>11</v>
      </c>
      <c r="H3" s="98"/>
      <c r="I3" s="67"/>
      <c r="J3" s="159">
        <v>3.9</v>
      </c>
      <c r="K3" s="85"/>
      <c r="L3" s="159">
        <v>8.75</v>
      </c>
      <c r="M3" s="165"/>
      <c r="N3" s="164">
        <v>7</v>
      </c>
      <c r="O3" s="91"/>
      <c r="U3" t="s">
        <v>573</v>
      </c>
    </row>
    <row r="4" spans="1:26" ht="59.25" customHeight="1" x14ac:dyDescent="0.3">
      <c r="A4" s="66" t="s">
        <v>167</v>
      </c>
      <c r="B4" s="95" t="s">
        <v>148</v>
      </c>
      <c r="C4" s="88" t="s">
        <v>169</v>
      </c>
      <c r="D4" s="89" t="s">
        <v>268</v>
      </c>
      <c r="E4" s="88" t="s">
        <v>146</v>
      </c>
      <c r="F4" s="83" t="s">
        <v>147</v>
      </c>
      <c r="G4" s="89" t="s">
        <v>153</v>
      </c>
      <c r="H4" s="88" t="s">
        <v>163</v>
      </c>
      <c r="I4" s="83" t="s">
        <v>154</v>
      </c>
      <c r="J4" s="89" t="s">
        <v>155</v>
      </c>
      <c r="K4" s="88" t="s">
        <v>157</v>
      </c>
      <c r="L4" s="89" t="s">
        <v>158</v>
      </c>
      <c r="M4" s="166" t="s">
        <v>374</v>
      </c>
      <c r="N4" s="177" t="s">
        <v>375</v>
      </c>
      <c r="O4" s="92" t="s">
        <v>159</v>
      </c>
      <c r="T4" s="66" t="s">
        <v>176</v>
      </c>
      <c r="U4" s="66" t="s">
        <v>148</v>
      </c>
      <c r="V4" s="66" t="s">
        <v>146</v>
      </c>
      <c r="W4" s="66" t="s">
        <v>147</v>
      </c>
      <c r="X4" s="66" t="s">
        <v>220</v>
      </c>
      <c r="Y4" s="113" t="s">
        <v>152</v>
      </c>
      <c r="Z4" s="181" t="s">
        <v>433</v>
      </c>
    </row>
    <row r="5" spans="1:26" x14ac:dyDescent="0.3">
      <c r="A5" s="67">
        <v>1</v>
      </c>
      <c r="B5" s="129" t="s">
        <v>117</v>
      </c>
      <c r="C5" s="129" t="s">
        <v>9</v>
      </c>
      <c r="D5" s="87">
        <f>IF(C5="A",8,IF(C5="B",6,IF(C5="C",4,2)))</f>
        <v>4</v>
      </c>
      <c r="E5" s="67">
        <f>VLOOKUP($B5,'NIGHT THREE'!$M$3:$O$38,2,FALSE)</f>
        <v>0</v>
      </c>
      <c r="F5" s="67">
        <f>VLOOKUP($B5,'NIGHT THREE'!$M$3:$O$38,3,FALSE)</f>
        <v>11</v>
      </c>
      <c r="G5" s="87">
        <f t="shared" ref="G5:G40" si="0">E5</f>
        <v>0</v>
      </c>
      <c r="H5" s="67">
        <f>VLOOKUP(B5,'NIGHT THREE'!M$3:P$38,4,FALSE)</f>
        <v>20</v>
      </c>
      <c r="I5" s="67">
        <f t="shared" ref="I5:I40" si="1">VLOOKUP($B5,U$5:Z$40,6,FALSE)</f>
        <v>8</v>
      </c>
      <c r="J5" s="99">
        <f t="shared" ref="J5:J40" si="2">(36-I5)/9</f>
        <v>3.1111111111111112</v>
      </c>
      <c r="K5" s="67">
        <f>VLOOKUP($B5,'Team SB Donations'!A$5:L$40,12,FALSE)</f>
        <v>1</v>
      </c>
      <c r="L5" s="87">
        <f t="shared" ref="L5:L40" si="3">(36-K5)/4</f>
        <v>8.75</v>
      </c>
      <c r="M5" s="167">
        <f>VLOOKUP($B5,'Volunteer Hrs'!C$2:D$37,2,FALSE)</f>
        <v>1</v>
      </c>
      <c r="N5" s="87">
        <f t="shared" ref="N5:N40" si="4">(36-M5)/5</f>
        <v>7</v>
      </c>
      <c r="O5" s="160">
        <f t="shared" ref="O5:O40" si="5">D5+G5+J5+L5+N5+IF(K5=1,100,IF(K5=2,60,))</f>
        <v>122.86111111111111</v>
      </c>
      <c r="P5" s="253" t="s">
        <v>429</v>
      </c>
      <c r="Q5" s="254"/>
      <c r="R5" s="9"/>
      <c r="T5" s="90"/>
      <c r="U5" s="211" t="s">
        <v>126</v>
      </c>
      <c r="V5" s="67"/>
      <c r="W5" s="64"/>
      <c r="X5" s="64"/>
      <c r="Y5" s="67">
        <f>VLOOKUP(U5,'NIGHT THREE'!M$3:P$38,4,FALSE)</f>
        <v>-32</v>
      </c>
      <c r="Z5" s="182">
        <f>MATCH(Y5,Y$5:Y$40,0)</f>
        <v>1</v>
      </c>
    </row>
    <row r="6" spans="1:26" x14ac:dyDescent="0.3">
      <c r="A6" s="67">
        <v>2</v>
      </c>
      <c r="B6" s="129" t="s">
        <v>404</v>
      </c>
      <c r="C6" s="129" t="s">
        <v>9</v>
      </c>
      <c r="D6" s="87">
        <f t="shared" ref="D6:D40" si="6">IF(C6="A",8,IF(C6="B",6,IF(C6="C",4,2)))</f>
        <v>4</v>
      </c>
      <c r="E6" s="67">
        <f>VLOOKUP($B6,'NIGHT THREE'!$M$3:$O$38,2,FALSE)</f>
        <v>0</v>
      </c>
      <c r="F6" s="67">
        <f>VLOOKUP($B6,'NIGHT THREE'!$M$3:$O$38,3,FALSE)</f>
        <v>11</v>
      </c>
      <c r="G6" s="87">
        <f t="shared" si="0"/>
        <v>0</v>
      </c>
      <c r="H6" s="67">
        <f>VLOOKUP(B6,'NIGHT THREE'!M$3:P$38,4,FALSE)</f>
        <v>17</v>
      </c>
      <c r="I6" s="67">
        <f t="shared" si="1"/>
        <v>15</v>
      </c>
      <c r="J6" s="99">
        <f t="shared" si="2"/>
        <v>2.3333333333333335</v>
      </c>
      <c r="K6" s="67">
        <f>VLOOKUP($B6,'Team SB Donations'!A$5:L$40,12,FALSE)</f>
        <v>2</v>
      </c>
      <c r="L6" s="87">
        <f t="shared" si="3"/>
        <v>8.5</v>
      </c>
      <c r="M6" s="167">
        <f>VLOOKUP($B6,'Volunteer Hrs'!C$2:D$37,2,FALSE)</f>
        <v>1</v>
      </c>
      <c r="N6" s="87">
        <f t="shared" si="4"/>
        <v>7</v>
      </c>
      <c r="O6" s="160">
        <f t="shared" si="5"/>
        <v>81.833333333333343</v>
      </c>
      <c r="P6" s="253"/>
      <c r="Q6" s="254"/>
      <c r="R6" s="9"/>
      <c r="T6" s="90"/>
      <c r="U6" s="211" t="s">
        <v>114</v>
      </c>
      <c r="V6" s="67"/>
      <c r="W6" s="64"/>
      <c r="X6" s="64"/>
      <c r="Y6" s="67">
        <f>VLOOKUP(U6,'NIGHT THREE'!M$3:P$38,4,FALSE)</f>
        <v>-2</v>
      </c>
      <c r="Z6" s="182">
        <f t="shared" ref="Z6:Z40" si="7">MATCH(Y6,Y$5:Y$40,0)</f>
        <v>2</v>
      </c>
    </row>
    <row r="7" spans="1:26" x14ac:dyDescent="0.3">
      <c r="A7" s="67">
        <v>3</v>
      </c>
      <c r="B7" s="191" t="s">
        <v>122</v>
      </c>
      <c r="C7" s="191" t="s">
        <v>7</v>
      </c>
      <c r="D7" s="87">
        <f t="shared" si="6"/>
        <v>8</v>
      </c>
      <c r="E7" s="67">
        <f>VLOOKUP($B7,'NIGHT THREE'!$M$3:$O$38,2,FALSE)</f>
        <v>0</v>
      </c>
      <c r="F7" s="67">
        <f>VLOOKUP($B7,'NIGHT THREE'!$M$3:$O$38,3,FALSE)</f>
        <v>11</v>
      </c>
      <c r="G7" s="87">
        <f t="shared" si="0"/>
        <v>0</v>
      </c>
      <c r="H7" s="67">
        <f>VLOOKUP(B7,'NIGHT THREE'!M$3:P$38,4,FALSE)</f>
        <v>45</v>
      </c>
      <c r="I7" s="67">
        <f t="shared" si="1"/>
        <v>3</v>
      </c>
      <c r="J7" s="99">
        <f t="shared" si="2"/>
        <v>3.6666666666666665</v>
      </c>
      <c r="K7" s="67">
        <f>VLOOKUP($B7,'Team SB Donations'!A$5:L$40,12,FALSE)</f>
        <v>8</v>
      </c>
      <c r="L7" s="87">
        <f t="shared" si="3"/>
        <v>7</v>
      </c>
      <c r="M7" s="167">
        <f>VLOOKUP($B7,'Volunteer Hrs'!C$2:D$37,2,FALSE)</f>
        <v>1</v>
      </c>
      <c r="N7" s="87">
        <f t="shared" si="4"/>
        <v>7</v>
      </c>
      <c r="O7" s="160">
        <f t="shared" si="5"/>
        <v>25.666666666666664</v>
      </c>
      <c r="R7" s="9"/>
      <c r="T7" s="90"/>
      <c r="U7" s="211" t="s">
        <v>122</v>
      </c>
      <c r="V7" s="67"/>
      <c r="W7" s="64"/>
      <c r="X7" s="64"/>
      <c r="Y7" s="67">
        <f>VLOOKUP(U7,'NIGHT THREE'!M$3:P$38,4,FALSE)</f>
        <v>45</v>
      </c>
      <c r="Z7" s="182">
        <f t="shared" si="7"/>
        <v>3</v>
      </c>
    </row>
    <row r="8" spans="1:26" x14ac:dyDescent="0.3">
      <c r="A8" s="67">
        <v>4</v>
      </c>
      <c r="B8" s="191" t="s">
        <v>104</v>
      </c>
      <c r="C8" s="191" t="s">
        <v>7</v>
      </c>
      <c r="D8" s="87">
        <f t="shared" si="6"/>
        <v>8</v>
      </c>
      <c r="E8" s="67">
        <f>VLOOKUP($B8,'NIGHT THREE'!$M$3:$O$38,2,FALSE)</f>
        <v>0</v>
      </c>
      <c r="F8" s="67">
        <f>VLOOKUP($B8,'NIGHT THREE'!$M$3:$O$38,3,FALSE)</f>
        <v>11</v>
      </c>
      <c r="G8" s="87">
        <f t="shared" si="0"/>
        <v>0</v>
      </c>
      <c r="H8" s="67">
        <f>VLOOKUP(B8,'NIGHT THREE'!M$3:P$38,4,FALSE)</f>
        <v>46</v>
      </c>
      <c r="I8" s="67">
        <f t="shared" si="1"/>
        <v>5</v>
      </c>
      <c r="J8" s="99">
        <f t="shared" si="2"/>
        <v>3.4444444444444446</v>
      </c>
      <c r="K8" s="67">
        <f>VLOOKUP($B8,'Team SB Donations'!A$5:L$40,12,FALSE)</f>
        <v>5</v>
      </c>
      <c r="L8" s="87">
        <f t="shared" si="3"/>
        <v>7.75</v>
      </c>
      <c r="M8" s="167">
        <f>VLOOKUP($B8,'Volunteer Hrs'!C$2:D$37,2,FALSE)</f>
        <v>1</v>
      </c>
      <c r="N8" s="87">
        <f t="shared" si="4"/>
        <v>7</v>
      </c>
      <c r="O8" s="160">
        <f t="shared" si="5"/>
        <v>26.194444444444443</v>
      </c>
      <c r="R8" s="9"/>
      <c r="T8" s="90"/>
      <c r="U8" s="211" t="s">
        <v>112</v>
      </c>
      <c r="V8" s="67"/>
      <c r="W8" s="64"/>
      <c r="X8" s="64"/>
      <c r="Y8" s="67">
        <f>VLOOKUP(U8,'NIGHT THREE'!M$3:P$38,4,FALSE)</f>
        <v>51</v>
      </c>
      <c r="Z8" s="182">
        <f t="shared" si="7"/>
        <v>4</v>
      </c>
    </row>
    <row r="9" spans="1:26" x14ac:dyDescent="0.3">
      <c r="A9" s="67">
        <v>5</v>
      </c>
      <c r="B9" s="191" t="s">
        <v>197</v>
      </c>
      <c r="C9" s="191" t="s">
        <v>7</v>
      </c>
      <c r="D9" s="87">
        <f t="shared" si="6"/>
        <v>8</v>
      </c>
      <c r="E9" s="67">
        <f>VLOOKUP($B9,'NIGHT THREE'!$M$3:$O$38,2,FALSE)</f>
        <v>0</v>
      </c>
      <c r="F9" s="67">
        <f>VLOOKUP($B9,'NIGHT THREE'!$M$3:$O$38,3,FALSE)</f>
        <v>11</v>
      </c>
      <c r="G9" s="87">
        <f t="shared" si="0"/>
        <v>0</v>
      </c>
      <c r="H9" s="67">
        <f>VLOOKUP(B9,'NIGHT THREE'!M$3:P$38,4,FALSE)</f>
        <v>52</v>
      </c>
      <c r="I9" s="67">
        <f t="shared" si="1"/>
        <v>7</v>
      </c>
      <c r="J9" s="99">
        <f t="shared" si="2"/>
        <v>3.2222222222222223</v>
      </c>
      <c r="K9" s="67">
        <f>VLOOKUP($B9,'Team SB Donations'!A$5:L$40,12,FALSE)</f>
        <v>19</v>
      </c>
      <c r="L9" s="87">
        <f t="shared" si="3"/>
        <v>4.25</v>
      </c>
      <c r="M9" s="167">
        <f>VLOOKUP($B9,'Volunteer Hrs'!C$2:D$37,2,FALSE)</f>
        <v>1</v>
      </c>
      <c r="N9" s="87">
        <f t="shared" si="4"/>
        <v>7</v>
      </c>
      <c r="O9" s="160">
        <f t="shared" si="5"/>
        <v>22.472222222222221</v>
      </c>
      <c r="T9" s="90"/>
      <c r="U9" s="211" t="s">
        <v>104</v>
      </c>
      <c r="V9" s="67"/>
      <c r="W9" s="64"/>
      <c r="X9" s="64"/>
      <c r="Y9" s="67">
        <f>VLOOKUP(U9,'NIGHT THREE'!M$3:P$38,4,FALSE)</f>
        <v>46</v>
      </c>
      <c r="Z9" s="182">
        <f t="shared" si="7"/>
        <v>5</v>
      </c>
    </row>
    <row r="10" spans="1:26" x14ac:dyDescent="0.3">
      <c r="A10" s="67">
        <v>6</v>
      </c>
      <c r="B10" s="127" t="s">
        <v>107</v>
      </c>
      <c r="C10" s="127" t="s">
        <v>8</v>
      </c>
      <c r="D10" s="87">
        <f t="shared" si="6"/>
        <v>6</v>
      </c>
      <c r="E10" s="67">
        <f>VLOOKUP($B10,'NIGHT THREE'!$M$3:$O$38,2,FALSE)</f>
        <v>0</v>
      </c>
      <c r="F10" s="67">
        <f>VLOOKUP($B10,'NIGHT THREE'!$M$3:$O$38,3,FALSE)</f>
        <v>11</v>
      </c>
      <c r="G10" s="87">
        <f t="shared" si="0"/>
        <v>0</v>
      </c>
      <c r="H10" s="67">
        <f>VLOOKUP(B10,'NIGHT THREE'!M$3:P$38,4,FALSE)</f>
        <v>35</v>
      </c>
      <c r="I10" s="67">
        <f t="shared" si="1"/>
        <v>13</v>
      </c>
      <c r="J10" s="99">
        <f t="shared" si="2"/>
        <v>2.5555555555555554</v>
      </c>
      <c r="K10" s="67">
        <f>VLOOKUP($B10,'Team SB Donations'!A$5:L$40,12,FALSE)</f>
        <v>3</v>
      </c>
      <c r="L10" s="87">
        <f t="shared" si="3"/>
        <v>8.25</v>
      </c>
      <c r="M10" s="167">
        <f>VLOOKUP($B10,'Volunteer Hrs'!C$2:D$37,2,FALSE)</f>
        <v>1</v>
      </c>
      <c r="N10" s="87">
        <f t="shared" si="4"/>
        <v>7</v>
      </c>
      <c r="O10" s="160">
        <f t="shared" si="5"/>
        <v>23.805555555555557</v>
      </c>
      <c r="T10" s="90"/>
      <c r="U10" s="211" t="s">
        <v>391</v>
      </c>
      <c r="V10" s="67"/>
      <c r="W10" s="64"/>
      <c r="X10" s="64"/>
      <c r="Y10" s="67">
        <f>VLOOKUP(U10,'NIGHT THREE'!M$3:P$38,4,FALSE)</f>
        <v>50</v>
      </c>
      <c r="Z10" s="182">
        <f t="shared" si="7"/>
        <v>6</v>
      </c>
    </row>
    <row r="11" spans="1:26" x14ac:dyDescent="0.3">
      <c r="A11" s="67">
        <v>7</v>
      </c>
      <c r="B11" s="127" t="s">
        <v>546</v>
      </c>
      <c r="C11" s="127" t="s">
        <v>8</v>
      </c>
      <c r="D11" s="87">
        <f t="shared" si="6"/>
        <v>6</v>
      </c>
      <c r="E11" s="67">
        <f>VLOOKUP($B11,'NIGHT THREE'!$M$3:$O$38,2,FALSE)</f>
        <v>0</v>
      </c>
      <c r="F11" s="67">
        <f>VLOOKUP($B11,'NIGHT THREE'!$M$3:$O$38,3,FALSE)</f>
        <v>11</v>
      </c>
      <c r="G11" s="87">
        <f t="shared" si="0"/>
        <v>0</v>
      </c>
      <c r="H11" s="67">
        <f>VLOOKUP(B11,'NIGHT THREE'!M$3:P$38,4,FALSE)</f>
        <v>6</v>
      </c>
      <c r="I11" s="67">
        <f t="shared" si="1"/>
        <v>19</v>
      </c>
      <c r="J11" s="99">
        <f t="shared" si="2"/>
        <v>1.8888888888888888</v>
      </c>
      <c r="K11" s="67">
        <f>VLOOKUP($B11,'Team SB Donations'!A$5:L$40,12,FALSE)</f>
        <v>7</v>
      </c>
      <c r="L11" s="87">
        <f t="shared" si="3"/>
        <v>7.25</v>
      </c>
      <c r="M11" s="167">
        <f>VLOOKUP($B11,'Volunteer Hrs'!C$2:D$37,2,FALSE)</f>
        <v>1</v>
      </c>
      <c r="N11" s="87">
        <f t="shared" si="4"/>
        <v>7</v>
      </c>
      <c r="O11" s="160">
        <f t="shared" si="5"/>
        <v>22.138888888888889</v>
      </c>
      <c r="T11" s="90"/>
      <c r="U11" s="211" t="s">
        <v>197</v>
      </c>
      <c r="V11" s="67"/>
      <c r="W11" s="64"/>
      <c r="X11" s="64"/>
      <c r="Y11" s="67">
        <f>VLOOKUP(U11,'NIGHT THREE'!M$3:P$38,4,FALSE)</f>
        <v>52</v>
      </c>
      <c r="Z11" s="182">
        <f t="shared" si="7"/>
        <v>7</v>
      </c>
    </row>
    <row r="12" spans="1:26" x14ac:dyDescent="0.3">
      <c r="A12" s="67">
        <v>8</v>
      </c>
      <c r="B12" s="191" t="s">
        <v>385</v>
      </c>
      <c r="C12" s="191" t="s">
        <v>7</v>
      </c>
      <c r="D12" s="87">
        <f t="shared" si="6"/>
        <v>8</v>
      </c>
      <c r="E12" s="67">
        <f>VLOOKUP($B12,'NIGHT THREE'!$M$3:$O$38,2,FALSE)</f>
        <v>0</v>
      </c>
      <c r="F12" s="67">
        <f>VLOOKUP($B12,'NIGHT THREE'!$M$3:$O$38,3,FALSE)</f>
        <v>11</v>
      </c>
      <c r="G12" s="87">
        <f t="shared" si="0"/>
        <v>0</v>
      </c>
      <c r="H12" s="67">
        <f>VLOOKUP(B12,'NIGHT THREE'!M$3:P$38,4,FALSE)</f>
        <v>-22</v>
      </c>
      <c r="I12" s="67">
        <f t="shared" si="1"/>
        <v>21</v>
      </c>
      <c r="J12" s="99">
        <f t="shared" si="2"/>
        <v>1.6666666666666667</v>
      </c>
      <c r="K12" s="67">
        <f>VLOOKUP($B12,'Team SB Donations'!A$5:L$40,12,FALSE)</f>
        <v>12</v>
      </c>
      <c r="L12" s="87">
        <f t="shared" si="3"/>
        <v>6</v>
      </c>
      <c r="M12" s="167">
        <f>VLOOKUP($B12,'Volunteer Hrs'!C$2:D$37,2,FALSE)</f>
        <v>1</v>
      </c>
      <c r="N12" s="87">
        <f t="shared" si="4"/>
        <v>7</v>
      </c>
      <c r="O12" s="160">
        <f t="shared" si="5"/>
        <v>22.666666666666664</v>
      </c>
      <c r="T12" s="90"/>
      <c r="U12" s="211" t="s">
        <v>124</v>
      </c>
      <c r="V12" s="67"/>
      <c r="W12" s="64"/>
      <c r="X12" s="64"/>
      <c r="Y12" s="67">
        <f>VLOOKUP(U12,'NIGHT THREE'!M$3:P$38,4,FALSE)</f>
        <v>20</v>
      </c>
      <c r="Z12" s="182">
        <f t="shared" si="7"/>
        <v>8</v>
      </c>
    </row>
    <row r="13" spans="1:26" x14ac:dyDescent="0.3">
      <c r="A13" s="67">
        <v>9</v>
      </c>
      <c r="B13" s="191" t="s">
        <v>112</v>
      </c>
      <c r="C13" s="191" t="s">
        <v>7</v>
      </c>
      <c r="D13" s="87">
        <f t="shared" si="6"/>
        <v>8</v>
      </c>
      <c r="E13" s="67">
        <f>VLOOKUP($B13,'NIGHT THREE'!$M$3:$O$38,2,FALSE)</f>
        <v>0</v>
      </c>
      <c r="F13" s="67">
        <f>VLOOKUP($B13,'NIGHT THREE'!$M$3:$O$38,3,FALSE)</f>
        <v>11</v>
      </c>
      <c r="G13" s="87">
        <f t="shared" si="0"/>
        <v>0</v>
      </c>
      <c r="H13" s="67">
        <f>VLOOKUP(B13,'NIGHT THREE'!M$3:P$38,4,FALSE)</f>
        <v>51</v>
      </c>
      <c r="I13" s="67">
        <f t="shared" si="1"/>
        <v>4</v>
      </c>
      <c r="J13" s="99">
        <f t="shared" si="2"/>
        <v>3.5555555555555554</v>
      </c>
      <c r="K13" s="67">
        <f>VLOOKUP($B13,'Team SB Donations'!A$5:L$40,12,FALSE)</f>
        <v>33</v>
      </c>
      <c r="L13" s="87">
        <f t="shared" si="3"/>
        <v>0.75</v>
      </c>
      <c r="M13" s="167">
        <f>VLOOKUP($B13,'Volunteer Hrs'!C$2:D$37,2,FALSE)</f>
        <v>1</v>
      </c>
      <c r="N13" s="87">
        <f t="shared" si="4"/>
        <v>7</v>
      </c>
      <c r="O13" s="160">
        <f t="shared" si="5"/>
        <v>19.305555555555557</v>
      </c>
      <c r="T13" s="90"/>
      <c r="U13" s="211" t="s">
        <v>113</v>
      </c>
      <c r="V13" s="67"/>
      <c r="W13" s="64"/>
      <c r="X13" s="64"/>
      <c r="Y13" s="67">
        <f>VLOOKUP(U13,'NIGHT THREE'!M$3:P$38,4,FALSE)</f>
        <v>-89</v>
      </c>
      <c r="Z13" s="182">
        <f t="shared" si="7"/>
        <v>9</v>
      </c>
    </row>
    <row r="14" spans="1:26" x14ac:dyDescent="0.3">
      <c r="A14" s="67">
        <v>10</v>
      </c>
      <c r="B14" s="191" t="s">
        <v>391</v>
      </c>
      <c r="C14" s="191" t="s">
        <v>7</v>
      </c>
      <c r="D14" s="87">
        <f t="shared" si="6"/>
        <v>8</v>
      </c>
      <c r="E14" s="67">
        <f>VLOOKUP($B14,'NIGHT THREE'!$M$3:$O$38,2,FALSE)</f>
        <v>0</v>
      </c>
      <c r="F14" s="67">
        <f>VLOOKUP($B14,'NIGHT THREE'!$M$3:$O$38,3,FALSE)</f>
        <v>11</v>
      </c>
      <c r="G14" s="87">
        <f t="shared" si="0"/>
        <v>0</v>
      </c>
      <c r="H14" s="67">
        <f>VLOOKUP(B14,'NIGHT THREE'!M$3:P$38,4,FALSE)</f>
        <v>50</v>
      </c>
      <c r="I14" s="67">
        <f t="shared" si="1"/>
        <v>6</v>
      </c>
      <c r="J14" s="99">
        <f t="shared" si="2"/>
        <v>3.3333333333333335</v>
      </c>
      <c r="K14" s="67">
        <f>VLOOKUP($B14,'Team SB Donations'!A$5:L$40,12,FALSE)</f>
        <v>21</v>
      </c>
      <c r="L14" s="87">
        <f t="shared" si="3"/>
        <v>3.75</v>
      </c>
      <c r="M14" s="167">
        <f>VLOOKUP($B14,'Volunteer Hrs'!C$2:D$37,2,FALSE)</f>
        <v>1</v>
      </c>
      <c r="N14" s="87">
        <f t="shared" si="4"/>
        <v>7</v>
      </c>
      <c r="O14" s="160">
        <f t="shared" si="5"/>
        <v>22.083333333333336</v>
      </c>
      <c r="T14" s="90"/>
      <c r="U14" s="211" t="s">
        <v>440</v>
      </c>
      <c r="V14" s="67"/>
      <c r="W14" s="64"/>
      <c r="X14" s="64"/>
      <c r="Y14" s="67">
        <f>VLOOKUP(U14,'NIGHT THREE'!M$3:P$38,4,FALSE)</f>
        <v>30</v>
      </c>
      <c r="Z14" s="182">
        <f t="shared" si="7"/>
        <v>10</v>
      </c>
    </row>
    <row r="15" spans="1:26" x14ac:dyDescent="0.3">
      <c r="A15" s="67">
        <v>11</v>
      </c>
      <c r="B15" s="129" t="s">
        <v>126</v>
      </c>
      <c r="C15" s="129" t="s">
        <v>9</v>
      </c>
      <c r="D15" s="87">
        <f t="shared" si="6"/>
        <v>4</v>
      </c>
      <c r="E15" s="67">
        <f>VLOOKUP($B15,'NIGHT THREE'!$M$3:$O$38,2,FALSE)</f>
        <v>0</v>
      </c>
      <c r="F15" s="67">
        <f>VLOOKUP($B15,'NIGHT THREE'!$M$3:$O$38,3,FALSE)</f>
        <v>11</v>
      </c>
      <c r="G15" s="87">
        <f t="shared" si="0"/>
        <v>0</v>
      </c>
      <c r="H15" s="67">
        <f>VLOOKUP(B15,'NIGHT THREE'!M$3:P$38,4,FALSE)</f>
        <v>-32</v>
      </c>
      <c r="I15" s="67">
        <f t="shared" si="1"/>
        <v>1</v>
      </c>
      <c r="J15" s="99">
        <f t="shared" si="2"/>
        <v>3.8888888888888888</v>
      </c>
      <c r="K15" s="67">
        <f>VLOOKUP($B15,'Team SB Donations'!A$5:L$40,12,FALSE)</f>
        <v>20</v>
      </c>
      <c r="L15" s="87">
        <f t="shared" si="3"/>
        <v>4</v>
      </c>
      <c r="M15" s="167">
        <f>VLOOKUP($B15,'Volunteer Hrs'!C$2:D$37,2,FALSE)</f>
        <v>1</v>
      </c>
      <c r="N15" s="87">
        <f t="shared" si="4"/>
        <v>7</v>
      </c>
      <c r="O15" s="160">
        <f t="shared" si="5"/>
        <v>18.888888888888889</v>
      </c>
      <c r="T15" s="90"/>
      <c r="U15" s="211" t="s">
        <v>110</v>
      </c>
      <c r="V15" s="67"/>
      <c r="W15" s="64"/>
      <c r="X15" s="64"/>
      <c r="Y15" s="67">
        <f>VLOOKUP(U15,'NIGHT THREE'!M$3:P$38,4,FALSE)</f>
        <v>-18</v>
      </c>
      <c r="Z15" s="182">
        <f t="shared" si="7"/>
        <v>11</v>
      </c>
    </row>
    <row r="16" spans="1:26" x14ac:dyDescent="0.3">
      <c r="A16" s="67">
        <v>12</v>
      </c>
      <c r="B16" s="127" t="s">
        <v>114</v>
      </c>
      <c r="C16" s="127" t="s">
        <v>8</v>
      </c>
      <c r="D16" s="87">
        <f t="shared" si="6"/>
        <v>6</v>
      </c>
      <c r="E16" s="67">
        <f>VLOOKUP($B16,'NIGHT THREE'!$M$3:$O$38,2,FALSE)</f>
        <v>0</v>
      </c>
      <c r="F16" s="67">
        <f>VLOOKUP($B16,'NIGHT THREE'!$M$3:$O$38,3,FALSE)</f>
        <v>11</v>
      </c>
      <c r="G16" s="87">
        <f t="shared" si="0"/>
        <v>0</v>
      </c>
      <c r="H16" s="67">
        <f>VLOOKUP(B16,'NIGHT THREE'!M$3:P$38,4,FALSE)</f>
        <v>-2</v>
      </c>
      <c r="I16" s="67">
        <f t="shared" si="1"/>
        <v>2</v>
      </c>
      <c r="J16" s="99">
        <f t="shared" si="2"/>
        <v>3.7777777777777777</v>
      </c>
      <c r="K16" s="67">
        <f>VLOOKUP($B16,'Team SB Donations'!A$5:L$40,12,FALSE)</f>
        <v>24</v>
      </c>
      <c r="L16" s="87">
        <f t="shared" si="3"/>
        <v>3</v>
      </c>
      <c r="M16" s="167">
        <f>VLOOKUP($B16,'Volunteer Hrs'!C$2:D$37,2,FALSE)</f>
        <v>1</v>
      </c>
      <c r="N16" s="87">
        <f t="shared" si="4"/>
        <v>7</v>
      </c>
      <c r="O16" s="160">
        <f t="shared" si="5"/>
        <v>19.777777777777779</v>
      </c>
      <c r="T16" s="90"/>
      <c r="U16" s="211" t="s">
        <v>127</v>
      </c>
      <c r="V16" s="67"/>
      <c r="W16" s="64"/>
      <c r="X16" s="64"/>
      <c r="Y16" s="67">
        <f>VLOOKUP(U16,'NIGHT THREE'!M$3:P$38,4,FALSE)</f>
        <v>7</v>
      </c>
      <c r="Z16" s="182">
        <f t="shared" si="7"/>
        <v>12</v>
      </c>
    </row>
    <row r="17" spans="1:26" x14ac:dyDescent="0.3">
      <c r="A17" s="67">
        <v>13</v>
      </c>
      <c r="B17" s="112" t="s">
        <v>113</v>
      </c>
      <c r="C17" s="112" t="s">
        <v>10</v>
      </c>
      <c r="D17" s="87">
        <f t="shared" si="6"/>
        <v>2</v>
      </c>
      <c r="E17" s="67">
        <f>VLOOKUP($B17,'NIGHT THREE'!$M$3:$O$38,2,FALSE)</f>
        <v>0</v>
      </c>
      <c r="F17" s="67">
        <f>VLOOKUP($B17,'NIGHT THREE'!$M$3:$O$38,3,FALSE)</f>
        <v>11</v>
      </c>
      <c r="G17" s="87">
        <f t="shared" si="0"/>
        <v>0</v>
      </c>
      <c r="H17" s="67">
        <f>VLOOKUP(B17,'NIGHT THREE'!M$3:P$38,4,FALSE)</f>
        <v>-89</v>
      </c>
      <c r="I17" s="67">
        <f t="shared" si="1"/>
        <v>9</v>
      </c>
      <c r="J17" s="99">
        <f t="shared" si="2"/>
        <v>3</v>
      </c>
      <c r="K17" s="67">
        <f>VLOOKUP($B17,'Team SB Donations'!A$5:L$40,12,FALSE)</f>
        <v>10</v>
      </c>
      <c r="L17" s="87">
        <f t="shared" si="3"/>
        <v>6.5</v>
      </c>
      <c r="M17" s="167">
        <f>VLOOKUP($B17,'Volunteer Hrs'!C$2:D$37,2,FALSE)</f>
        <v>1</v>
      </c>
      <c r="N17" s="87">
        <f t="shared" si="4"/>
        <v>7</v>
      </c>
      <c r="O17" s="160">
        <f t="shared" si="5"/>
        <v>18.5</v>
      </c>
      <c r="T17" s="90"/>
      <c r="U17" s="211" t="s">
        <v>107</v>
      </c>
      <c r="V17" s="67"/>
      <c r="W17" s="64"/>
      <c r="X17" s="64"/>
      <c r="Y17" s="67">
        <f>VLOOKUP(U17,'NIGHT THREE'!M$3:P$38,4,FALSE)</f>
        <v>35</v>
      </c>
      <c r="Z17" s="182">
        <f t="shared" si="7"/>
        <v>13</v>
      </c>
    </row>
    <row r="18" spans="1:26" x14ac:dyDescent="0.3">
      <c r="A18" s="67">
        <v>14</v>
      </c>
      <c r="B18" s="191" t="s">
        <v>127</v>
      </c>
      <c r="C18" s="191" t="s">
        <v>7</v>
      </c>
      <c r="D18" s="87">
        <f t="shared" si="6"/>
        <v>8</v>
      </c>
      <c r="E18" s="67">
        <f>VLOOKUP($B18,'NIGHT THREE'!$M$3:$O$38,2,FALSE)</f>
        <v>0</v>
      </c>
      <c r="F18" s="67">
        <f>VLOOKUP($B18,'NIGHT THREE'!$M$3:$O$38,3,FALSE)</f>
        <v>11</v>
      </c>
      <c r="G18" s="87">
        <f t="shared" si="0"/>
        <v>0</v>
      </c>
      <c r="H18" s="67">
        <f>VLOOKUP(B18,'NIGHT THREE'!M$3:P$38,4,FALSE)</f>
        <v>7</v>
      </c>
      <c r="I18" s="67">
        <f t="shared" si="1"/>
        <v>12</v>
      </c>
      <c r="J18" s="99">
        <f t="shared" si="2"/>
        <v>2.6666666666666665</v>
      </c>
      <c r="K18" s="67">
        <f>VLOOKUP($B18,'Team SB Donations'!A$5:L$40,12,FALSE)</f>
        <v>28</v>
      </c>
      <c r="L18" s="87">
        <f t="shared" si="3"/>
        <v>2</v>
      </c>
      <c r="M18" s="167">
        <f>VLOOKUP($B18,'Volunteer Hrs'!C$2:D$37,2,FALSE)</f>
        <v>1</v>
      </c>
      <c r="N18" s="87">
        <f t="shared" si="4"/>
        <v>7</v>
      </c>
      <c r="O18" s="160">
        <f t="shared" si="5"/>
        <v>19.666666666666664</v>
      </c>
      <c r="T18" s="90"/>
      <c r="U18" s="211" t="s">
        <v>551</v>
      </c>
      <c r="V18" s="67"/>
      <c r="W18" s="64"/>
      <c r="X18" s="64"/>
      <c r="Y18" s="67">
        <f>VLOOKUP(U18,'NIGHT THREE'!M$3:P$38,4,FALSE)</f>
        <v>20</v>
      </c>
      <c r="Z18" s="182">
        <f t="shared" si="7"/>
        <v>8</v>
      </c>
    </row>
    <row r="19" spans="1:26" x14ac:dyDescent="0.3">
      <c r="A19" s="67">
        <v>15</v>
      </c>
      <c r="B19" s="127" t="s">
        <v>124</v>
      </c>
      <c r="C19" s="127" t="s">
        <v>8</v>
      </c>
      <c r="D19" s="87">
        <f t="shared" si="6"/>
        <v>6</v>
      </c>
      <c r="E19" s="67">
        <f>VLOOKUP($B19,'NIGHT THREE'!$M$3:$O$38,2,FALSE)</f>
        <v>0</v>
      </c>
      <c r="F19" s="67">
        <f>VLOOKUP($B19,'NIGHT THREE'!$M$3:$O$38,3,FALSE)</f>
        <v>11</v>
      </c>
      <c r="G19" s="87">
        <f t="shared" si="0"/>
        <v>0</v>
      </c>
      <c r="H19" s="67">
        <f>VLOOKUP(B19,'NIGHT THREE'!M$3:P$38,4,FALSE)</f>
        <v>20</v>
      </c>
      <c r="I19" s="67">
        <f t="shared" si="1"/>
        <v>8</v>
      </c>
      <c r="J19" s="99">
        <f t="shared" si="2"/>
        <v>3.1111111111111112</v>
      </c>
      <c r="K19" s="67">
        <f>VLOOKUP($B19,'Team SB Donations'!A$5:L$40,12,FALSE)</f>
        <v>17</v>
      </c>
      <c r="L19" s="87">
        <f t="shared" si="3"/>
        <v>4.75</v>
      </c>
      <c r="M19" s="167">
        <f>VLOOKUP($B19,'Volunteer Hrs'!C$2:D$37,2,FALSE)</f>
        <v>1</v>
      </c>
      <c r="N19" s="87">
        <f t="shared" si="4"/>
        <v>7</v>
      </c>
      <c r="O19" s="160">
        <f t="shared" si="5"/>
        <v>20.861111111111111</v>
      </c>
      <c r="T19" s="90"/>
      <c r="U19" s="211" t="s">
        <v>404</v>
      </c>
      <c r="V19" s="67"/>
      <c r="W19" s="64"/>
      <c r="X19" s="64"/>
      <c r="Y19" s="67">
        <f>VLOOKUP(U19,'NIGHT THREE'!M$3:P$38,4,FALSE)</f>
        <v>17</v>
      </c>
      <c r="Z19" s="182">
        <f t="shared" si="7"/>
        <v>15</v>
      </c>
    </row>
    <row r="20" spans="1:26" x14ac:dyDescent="0.3">
      <c r="A20" s="67">
        <v>16</v>
      </c>
      <c r="B20" s="129" t="s">
        <v>549</v>
      </c>
      <c r="C20" s="129" t="s">
        <v>9</v>
      </c>
      <c r="D20" s="87">
        <f t="shared" si="6"/>
        <v>4</v>
      </c>
      <c r="E20" s="67">
        <f>VLOOKUP($B20,'NIGHT THREE'!$M$3:$O$38,2,FALSE)</f>
        <v>0</v>
      </c>
      <c r="F20" s="67">
        <f>VLOOKUP($B20,'NIGHT THREE'!$M$3:$O$38,3,FALSE)</f>
        <v>11</v>
      </c>
      <c r="G20" s="87">
        <f t="shared" si="0"/>
        <v>0</v>
      </c>
      <c r="H20" s="67">
        <f>VLOOKUP(B20,'NIGHT THREE'!M$3:P$38,4,FALSE)</f>
        <v>110</v>
      </c>
      <c r="I20" s="67">
        <f t="shared" si="1"/>
        <v>24</v>
      </c>
      <c r="J20" s="99">
        <f t="shared" si="2"/>
        <v>1.3333333333333333</v>
      </c>
      <c r="K20" s="67">
        <f>VLOOKUP($B20,'Team SB Donations'!A$5:L$40,12,FALSE)</f>
        <v>15</v>
      </c>
      <c r="L20" s="87">
        <f t="shared" si="3"/>
        <v>5.25</v>
      </c>
      <c r="M20" s="167">
        <f>VLOOKUP($B20,'Volunteer Hrs'!C$2:D$37,2,FALSE)</f>
        <v>1</v>
      </c>
      <c r="N20" s="87">
        <f t="shared" si="4"/>
        <v>7</v>
      </c>
      <c r="O20" s="160">
        <f t="shared" si="5"/>
        <v>17.583333333333332</v>
      </c>
      <c r="T20" s="90"/>
      <c r="U20" s="211" t="s">
        <v>106</v>
      </c>
      <c r="V20" s="67"/>
      <c r="W20" s="64"/>
      <c r="X20" s="64"/>
      <c r="Y20" s="67">
        <f>VLOOKUP(U20,'NIGHT THREE'!M$3:P$38,4,FALSE)</f>
        <v>-10</v>
      </c>
      <c r="Z20" s="182">
        <f t="shared" si="7"/>
        <v>16</v>
      </c>
    </row>
    <row r="21" spans="1:26" x14ac:dyDescent="0.3">
      <c r="A21" s="67">
        <v>17</v>
      </c>
      <c r="B21" s="112" t="s">
        <v>551</v>
      </c>
      <c r="C21" s="112" t="s">
        <v>10</v>
      </c>
      <c r="D21" s="87">
        <f t="shared" si="6"/>
        <v>2</v>
      </c>
      <c r="E21" s="67">
        <f>VLOOKUP($B21,'NIGHT THREE'!$M$3:$O$38,2,FALSE)</f>
        <v>0</v>
      </c>
      <c r="F21" s="67">
        <f>VLOOKUP($B21,'NIGHT THREE'!$M$3:$O$38,3,FALSE)</f>
        <v>11</v>
      </c>
      <c r="G21" s="87">
        <f t="shared" si="0"/>
        <v>0</v>
      </c>
      <c r="H21" s="67">
        <f>VLOOKUP(B21,'NIGHT THREE'!M$3:P$38,4,FALSE)</f>
        <v>20</v>
      </c>
      <c r="I21" s="67">
        <f t="shared" si="1"/>
        <v>8</v>
      </c>
      <c r="J21" s="99">
        <f t="shared" si="2"/>
        <v>3.1111111111111112</v>
      </c>
      <c r="K21" s="67">
        <f>VLOOKUP($B21,'Team SB Donations'!A$5:L$40,12,FALSE)</f>
        <v>22</v>
      </c>
      <c r="L21" s="87">
        <f t="shared" si="3"/>
        <v>3.5</v>
      </c>
      <c r="M21" s="167">
        <f>VLOOKUP($B21,'Volunteer Hrs'!C$2:D$37,2,FALSE)</f>
        <v>1</v>
      </c>
      <c r="N21" s="87">
        <f t="shared" si="4"/>
        <v>7</v>
      </c>
      <c r="O21" s="160">
        <f t="shared" si="5"/>
        <v>15.611111111111111</v>
      </c>
      <c r="T21" s="90"/>
      <c r="U21" s="211" t="s">
        <v>117</v>
      </c>
      <c r="V21" s="67"/>
      <c r="W21" s="64"/>
      <c r="X21" s="64"/>
      <c r="Y21" s="67">
        <f>VLOOKUP(U21,'NIGHT THREE'!M$3:P$38,4,FALSE)</f>
        <v>20</v>
      </c>
      <c r="Z21" s="182">
        <f t="shared" si="7"/>
        <v>8</v>
      </c>
    </row>
    <row r="22" spans="1:26" x14ac:dyDescent="0.3">
      <c r="A22" s="67">
        <v>18</v>
      </c>
      <c r="B22" s="112" t="s">
        <v>106</v>
      </c>
      <c r="C22" s="112" t="s">
        <v>10</v>
      </c>
      <c r="D22" s="87">
        <f t="shared" si="6"/>
        <v>2</v>
      </c>
      <c r="E22" s="67">
        <f>VLOOKUP($B22,'NIGHT THREE'!$M$3:$O$38,2,FALSE)</f>
        <v>0</v>
      </c>
      <c r="F22" s="67">
        <f>VLOOKUP($B22,'NIGHT THREE'!$M$3:$O$38,3,FALSE)</f>
        <v>11</v>
      </c>
      <c r="G22" s="87">
        <f t="shared" si="0"/>
        <v>0</v>
      </c>
      <c r="H22" s="67">
        <f>VLOOKUP(B22,'NIGHT THREE'!M$3:P$38,4,FALSE)</f>
        <v>-10</v>
      </c>
      <c r="I22" s="67">
        <f t="shared" si="1"/>
        <v>16</v>
      </c>
      <c r="J22" s="99">
        <f t="shared" si="2"/>
        <v>2.2222222222222223</v>
      </c>
      <c r="K22" s="67">
        <f>VLOOKUP($B22,'Team SB Donations'!A$5:L$40,12,FALSE)</f>
        <v>4</v>
      </c>
      <c r="L22" s="87">
        <f t="shared" si="3"/>
        <v>8</v>
      </c>
      <c r="M22" s="167">
        <f>VLOOKUP($B22,'Volunteer Hrs'!C$2:D$37,2,FALSE)</f>
        <v>1</v>
      </c>
      <c r="N22" s="87">
        <f t="shared" si="4"/>
        <v>7</v>
      </c>
      <c r="O22" s="160">
        <f t="shared" si="5"/>
        <v>19.222222222222221</v>
      </c>
      <c r="T22" s="90"/>
      <c r="U22" s="211" t="s">
        <v>609</v>
      </c>
      <c r="V22" s="67"/>
      <c r="W22" s="64"/>
      <c r="X22" s="64"/>
      <c r="Y22" s="67">
        <f>VLOOKUP(U22,'NIGHT THREE'!M$3:P$38,4,FALSE)</f>
        <v>24</v>
      </c>
      <c r="Z22" s="182">
        <f t="shared" si="7"/>
        <v>18</v>
      </c>
    </row>
    <row r="23" spans="1:26" x14ac:dyDescent="0.3">
      <c r="A23" s="67">
        <v>19</v>
      </c>
      <c r="B23" s="127" t="s">
        <v>440</v>
      </c>
      <c r="C23" s="127" t="s">
        <v>8</v>
      </c>
      <c r="D23" s="87">
        <f t="shared" si="6"/>
        <v>6</v>
      </c>
      <c r="E23" s="67">
        <f>VLOOKUP($B23,'NIGHT THREE'!$M$3:$O$38,2,FALSE)</f>
        <v>0</v>
      </c>
      <c r="F23" s="67">
        <f>VLOOKUP($B23,'NIGHT THREE'!$M$3:$O$38,3,FALSE)</f>
        <v>11</v>
      </c>
      <c r="G23" s="87">
        <f t="shared" si="0"/>
        <v>0</v>
      </c>
      <c r="H23" s="67">
        <f>VLOOKUP(B23,'NIGHT THREE'!M$3:P$38,4,FALSE)</f>
        <v>30</v>
      </c>
      <c r="I23" s="67">
        <f t="shared" si="1"/>
        <v>10</v>
      </c>
      <c r="J23" s="99">
        <f t="shared" si="2"/>
        <v>2.8888888888888888</v>
      </c>
      <c r="K23" s="67">
        <f>VLOOKUP($B23,'Team SB Donations'!A$5:L$40,12,FALSE)</f>
        <v>30</v>
      </c>
      <c r="L23" s="87">
        <f t="shared" si="3"/>
        <v>1.5</v>
      </c>
      <c r="M23" s="167">
        <f>VLOOKUP($B23,'Volunteer Hrs'!C$2:D$37,2,FALSE)</f>
        <v>1</v>
      </c>
      <c r="N23" s="87">
        <f t="shared" si="4"/>
        <v>7</v>
      </c>
      <c r="O23" s="160">
        <f t="shared" si="5"/>
        <v>17.388888888888889</v>
      </c>
      <c r="T23" s="90"/>
      <c r="U23" s="211" t="s">
        <v>546</v>
      </c>
      <c r="V23" s="67"/>
      <c r="W23" s="64"/>
      <c r="X23" s="64"/>
      <c r="Y23" s="67">
        <f>VLOOKUP(U23,'NIGHT THREE'!M$3:P$38,4,FALSE)</f>
        <v>6</v>
      </c>
      <c r="Z23" s="182">
        <f t="shared" si="7"/>
        <v>19</v>
      </c>
    </row>
    <row r="24" spans="1:26" x14ac:dyDescent="0.3">
      <c r="A24" s="67">
        <v>20</v>
      </c>
      <c r="B24" s="127" t="s">
        <v>110</v>
      </c>
      <c r="C24" s="127" t="s">
        <v>8</v>
      </c>
      <c r="D24" s="87">
        <f t="shared" si="6"/>
        <v>6</v>
      </c>
      <c r="E24" s="67">
        <f>VLOOKUP($B24,'NIGHT THREE'!$M$3:$O$38,2,FALSE)</f>
        <v>0</v>
      </c>
      <c r="F24" s="67">
        <f>VLOOKUP($B24,'NIGHT THREE'!$M$3:$O$38,3,FALSE)</f>
        <v>11</v>
      </c>
      <c r="G24" s="87">
        <f t="shared" si="0"/>
        <v>0</v>
      </c>
      <c r="H24" s="67">
        <f>VLOOKUP(B24,'NIGHT THREE'!M$3:P$38,4,FALSE)</f>
        <v>-18</v>
      </c>
      <c r="I24" s="67">
        <f t="shared" si="1"/>
        <v>11</v>
      </c>
      <c r="J24" s="99">
        <f t="shared" si="2"/>
        <v>2.7777777777777777</v>
      </c>
      <c r="K24" s="67">
        <f>VLOOKUP($B24,'Team SB Donations'!A$5:L$40,12,FALSE)</f>
        <v>27</v>
      </c>
      <c r="L24" s="87">
        <f t="shared" si="3"/>
        <v>2.25</v>
      </c>
      <c r="M24" s="167">
        <f>VLOOKUP($B24,'Volunteer Hrs'!C$2:D$37,2,FALSE)</f>
        <v>1</v>
      </c>
      <c r="N24" s="87">
        <f t="shared" si="4"/>
        <v>7</v>
      </c>
      <c r="O24" s="160">
        <f t="shared" si="5"/>
        <v>18.027777777777779</v>
      </c>
      <c r="T24" s="90"/>
      <c r="U24" s="211" t="s">
        <v>401</v>
      </c>
      <c r="V24" s="67"/>
      <c r="W24" s="64"/>
      <c r="X24" s="64"/>
      <c r="Y24" s="67">
        <f>VLOOKUP(U24,'NIGHT THREE'!M$3:P$38,4,FALSE)</f>
        <v>0</v>
      </c>
      <c r="Z24" s="182">
        <f t="shared" si="7"/>
        <v>20</v>
      </c>
    </row>
    <row r="25" spans="1:26" x14ac:dyDescent="0.3">
      <c r="A25" s="67">
        <v>21</v>
      </c>
      <c r="B25" s="191" t="s">
        <v>609</v>
      </c>
      <c r="C25" s="191" t="s">
        <v>7</v>
      </c>
      <c r="D25" s="87">
        <f t="shared" si="6"/>
        <v>8</v>
      </c>
      <c r="E25" s="67">
        <f>VLOOKUP($B25,'NIGHT THREE'!$M$3:$O$38,2,FALSE)</f>
        <v>0</v>
      </c>
      <c r="F25" s="67">
        <f>VLOOKUP($B25,'NIGHT THREE'!$M$3:$O$38,3,FALSE)</f>
        <v>11</v>
      </c>
      <c r="G25" s="87">
        <f t="shared" si="0"/>
        <v>0</v>
      </c>
      <c r="H25" s="67">
        <f>VLOOKUP(B25,'NIGHT THREE'!M$3:P$38,4,FALSE)</f>
        <v>24</v>
      </c>
      <c r="I25" s="67">
        <f t="shared" si="1"/>
        <v>18</v>
      </c>
      <c r="J25" s="99">
        <f t="shared" si="2"/>
        <v>2</v>
      </c>
      <c r="K25" s="67">
        <f>VLOOKUP($B25,'Team SB Donations'!A$5:L$40,12,FALSE)</f>
        <v>34</v>
      </c>
      <c r="L25" s="87">
        <f t="shared" si="3"/>
        <v>0.5</v>
      </c>
      <c r="M25" s="167">
        <f>VLOOKUP($B25,'Volunteer Hrs'!C$2:D$37,2,FALSE)</f>
        <v>1</v>
      </c>
      <c r="N25" s="87">
        <f t="shared" si="4"/>
        <v>7</v>
      </c>
      <c r="O25" s="160">
        <f t="shared" si="5"/>
        <v>17.5</v>
      </c>
      <c r="T25" s="90"/>
      <c r="U25" s="211" t="s">
        <v>385</v>
      </c>
      <c r="V25" s="67"/>
      <c r="W25" s="64"/>
      <c r="X25" s="64"/>
      <c r="Y25" s="67">
        <f>VLOOKUP(U25,'NIGHT THREE'!M$3:P$38,4,FALSE)</f>
        <v>-22</v>
      </c>
      <c r="Z25" s="182">
        <f t="shared" si="7"/>
        <v>21</v>
      </c>
    </row>
    <row r="26" spans="1:26" x14ac:dyDescent="0.3">
      <c r="A26" s="67">
        <v>22</v>
      </c>
      <c r="B26" s="112" t="s">
        <v>392</v>
      </c>
      <c r="C26" s="112" t="s">
        <v>10</v>
      </c>
      <c r="D26" s="87">
        <f t="shared" si="6"/>
        <v>2</v>
      </c>
      <c r="E26" s="67">
        <f>VLOOKUP($B26,'NIGHT THREE'!$M$3:$O$38,2,FALSE)</f>
        <v>0</v>
      </c>
      <c r="F26" s="67">
        <f>VLOOKUP($B26,'NIGHT THREE'!$M$3:$O$38,3,FALSE)</f>
        <v>11</v>
      </c>
      <c r="G26" s="87">
        <f t="shared" si="0"/>
        <v>0</v>
      </c>
      <c r="H26" s="67">
        <f>VLOOKUP(B26,'NIGHT THREE'!M$3:P$38,4,FALSE)</f>
        <v>-6</v>
      </c>
      <c r="I26" s="67">
        <f t="shared" si="1"/>
        <v>22</v>
      </c>
      <c r="J26" s="99">
        <f t="shared" si="2"/>
        <v>1.5555555555555556</v>
      </c>
      <c r="K26" s="67">
        <f>VLOOKUP($B26,'Team SB Donations'!A$5:L$40,12,FALSE)</f>
        <v>6</v>
      </c>
      <c r="L26" s="87">
        <f t="shared" si="3"/>
        <v>7.5</v>
      </c>
      <c r="M26" s="167">
        <f>VLOOKUP($B26,'Volunteer Hrs'!C$2:D$37,2,FALSE)</f>
        <v>1</v>
      </c>
      <c r="N26" s="87">
        <f t="shared" si="4"/>
        <v>7</v>
      </c>
      <c r="O26" s="160">
        <f t="shared" si="5"/>
        <v>18.055555555555557</v>
      </c>
      <c r="T26" s="90"/>
      <c r="U26" s="211" t="s">
        <v>392</v>
      </c>
      <c r="V26" s="67"/>
      <c r="W26" s="64"/>
      <c r="X26" s="64"/>
      <c r="Y26" s="67">
        <f>VLOOKUP(U26,'NIGHT THREE'!M$3:P$38,4,FALSE)</f>
        <v>-6</v>
      </c>
      <c r="Z26" s="182">
        <f t="shared" si="7"/>
        <v>22</v>
      </c>
    </row>
    <row r="27" spans="1:26" x14ac:dyDescent="0.3">
      <c r="A27" s="67">
        <v>23</v>
      </c>
      <c r="B27" s="129" t="s">
        <v>548</v>
      </c>
      <c r="C27" s="129" t="s">
        <v>9</v>
      </c>
      <c r="D27" s="87">
        <f t="shared" si="6"/>
        <v>4</v>
      </c>
      <c r="E27" s="67">
        <f>VLOOKUP($B27,'NIGHT THREE'!$M$3:$O$38,2,FALSE)</f>
        <v>0</v>
      </c>
      <c r="F27" s="67">
        <f>VLOOKUP($B27,'NIGHT THREE'!$M$3:$O$38,3,FALSE)</f>
        <v>11</v>
      </c>
      <c r="G27" s="87">
        <f t="shared" si="0"/>
        <v>0</v>
      </c>
      <c r="H27" s="67">
        <f>VLOOKUP(B27,'NIGHT THREE'!M$3:P$38,4,FALSE)</f>
        <v>-48</v>
      </c>
      <c r="I27" s="67">
        <f t="shared" si="1"/>
        <v>31</v>
      </c>
      <c r="J27" s="99">
        <f t="shared" si="2"/>
        <v>0.55555555555555558</v>
      </c>
      <c r="K27" s="67">
        <f>VLOOKUP($B27,'Team SB Donations'!A$5:L$40,12,FALSE)</f>
        <v>18</v>
      </c>
      <c r="L27" s="87">
        <f t="shared" si="3"/>
        <v>4.5</v>
      </c>
      <c r="M27" s="167">
        <f>VLOOKUP($B27,'Volunteer Hrs'!C$2:D$37,2,FALSE)</f>
        <v>1</v>
      </c>
      <c r="N27" s="87">
        <f t="shared" si="4"/>
        <v>7</v>
      </c>
      <c r="O27" s="160">
        <f t="shared" si="5"/>
        <v>16.055555555555557</v>
      </c>
      <c r="T27" s="90"/>
      <c r="U27" s="211" t="s">
        <v>550</v>
      </c>
      <c r="V27" s="67"/>
      <c r="W27" s="64"/>
      <c r="X27" s="64"/>
      <c r="Y27" s="67">
        <f>VLOOKUP(U27,'NIGHT THREE'!M$3:P$38,4,FALSE)</f>
        <v>-90</v>
      </c>
      <c r="Z27" s="182">
        <f t="shared" si="7"/>
        <v>23</v>
      </c>
    </row>
    <row r="28" spans="1:26" x14ac:dyDescent="0.3">
      <c r="A28" s="67">
        <v>24</v>
      </c>
      <c r="B28" s="129" t="s">
        <v>611</v>
      </c>
      <c r="C28" s="129" t="s">
        <v>9</v>
      </c>
      <c r="D28" s="87">
        <f t="shared" si="6"/>
        <v>4</v>
      </c>
      <c r="E28" s="67">
        <f>VLOOKUP($B28,'NIGHT THREE'!$M$3:$O$38,2,FALSE)</f>
        <v>0</v>
      </c>
      <c r="F28" s="67">
        <f>VLOOKUP($B28,'NIGHT THREE'!$M$3:$O$38,3,FALSE)</f>
        <v>11</v>
      </c>
      <c r="G28" s="87">
        <f t="shared" si="0"/>
        <v>0</v>
      </c>
      <c r="H28" s="67">
        <f>VLOOKUP(B28,'NIGHT THREE'!M$3:P$38,4,FALSE)</f>
        <v>33</v>
      </c>
      <c r="I28" s="67">
        <f t="shared" si="1"/>
        <v>33</v>
      </c>
      <c r="J28" s="99">
        <f t="shared" si="2"/>
        <v>0.33333333333333331</v>
      </c>
      <c r="K28" s="67">
        <f>VLOOKUP($B28,'Team SB Donations'!A$5:L$40,12,FALSE)</f>
        <v>11</v>
      </c>
      <c r="L28" s="87">
        <f t="shared" si="3"/>
        <v>6.25</v>
      </c>
      <c r="M28" s="167">
        <f>VLOOKUP($B28,'Volunteer Hrs'!C$2:D$37,2,FALSE)</f>
        <v>1</v>
      </c>
      <c r="N28" s="87">
        <f t="shared" si="4"/>
        <v>7</v>
      </c>
      <c r="O28" s="160">
        <f t="shared" si="5"/>
        <v>17.583333333333332</v>
      </c>
      <c r="T28" s="90"/>
      <c r="U28" s="64" t="s">
        <v>549</v>
      </c>
      <c r="V28" s="67"/>
      <c r="W28" s="64"/>
      <c r="X28" s="64"/>
      <c r="Y28" s="67">
        <f>VLOOKUP(U28,'NIGHT THREE'!M$3:P$38,4,FALSE)</f>
        <v>110</v>
      </c>
      <c r="Z28" s="182">
        <f t="shared" si="7"/>
        <v>24</v>
      </c>
    </row>
    <row r="29" spans="1:26" x14ac:dyDescent="0.3">
      <c r="A29" s="67">
        <v>25</v>
      </c>
      <c r="B29" s="191" t="s">
        <v>196</v>
      </c>
      <c r="C29" s="191" t="s">
        <v>7</v>
      </c>
      <c r="D29" s="87">
        <f t="shared" si="6"/>
        <v>8</v>
      </c>
      <c r="E29" s="67">
        <f>VLOOKUP($B29,'NIGHT THREE'!$M$3:$O$38,2,FALSE)</f>
        <v>0</v>
      </c>
      <c r="F29" s="67">
        <f>VLOOKUP($B29,'NIGHT THREE'!$M$3:$O$38,3,FALSE)</f>
        <v>11</v>
      </c>
      <c r="G29" s="87">
        <f t="shared" si="0"/>
        <v>0</v>
      </c>
      <c r="H29" s="67">
        <f>VLOOKUP(B29,'NIGHT THREE'!M$3:P$38,4,FALSE)</f>
        <v>89</v>
      </c>
      <c r="I29" s="67">
        <f t="shared" si="1"/>
        <v>26</v>
      </c>
      <c r="J29" s="99">
        <f t="shared" si="2"/>
        <v>1.1111111111111112</v>
      </c>
      <c r="K29" s="67">
        <f>VLOOKUP($B29,'Team SB Donations'!A$5:L$40,12,FALSE)</f>
        <v>23</v>
      </c>
      <c r="L29" s="87">
        <f t="shared" si="3"/>
        <v>3.25</v>
      </c>
      <c r="M29" s="167">
        <f>VLOOKUP($B29,'Volunteer Hrs'!C$2:D$37,2,FALSE)</f>
        <v>36</v>
      </c>
      <c r="N29" s="87">
        <f t="shared" si="4"/>
        <v>0</v>
      </c>
      <c r="O29" s="160">
        <f t="shared" si="5"/>
        <v>12.361111111111111</v>
      </c>
      <c r="T29" s="90"/>
      <c r="U29" s="211" t="s">
        <v>120</v>
      </c>
      <c r="V29" s="67"/>
      <c r="W29" s="64"/>
      <c r="X29" s="64"/>
      <c r="Y29" s="67">
        <f>VLOOKUP(U29,'NIGHT THREE'!M$3:P$38,4,FALSE)</f>
        <v>30</v>
      </c>
      <c r="Z29" s="182">
        <f t="shared" si="7"/>
        <v>10</v>
      </c>
    </row>
    <row r="30" spans="1:26" x14ac:dyDescent="0.3">
      <c r="A30" s="67">
        <v>26</v>
      </c>
      <c r="B30" s="112" t="s">
        <v>111</v>
      </c>
      <c r="C30" s="112" t="s">
        <v>10</v>
      </c>
      <c r="D30" s="87">
        <f t="shared" si="6"/>
        <v>2</v>
      </c>
      <c r="E30" s="67">
        <f>VLOOKUP($B30,'NIGHT THREE'!$M$3:$O$38,2,FALSE)</f>
        <v>0</v>
      </c>
      <c r="F30" s="67">
        <f>VLOOKUP($B30,'NIGHT THREE'!$M$3:$O$38,3,FALSE)</f>
        <v>11</v>
      </c>
      <c r="G30" s="87">
        <f t="shared" si="0"/>
        <v>0</v>
      </c>
      <c r="H30" s="67">
        <f>VLOOKUP(B30,'NIGHT THREE'!M$3:P$38,4,FALSE)</f>
        <v>19</v>
      </c>
      <c r="I30" s="67">
        <f t="shared" si="1"/>
        <v>34</v>
      </c>
      <c r="J30" s="99">
        <f t="shared" si="2"/>
        <v>0.22222222222222221</v>
      </c>
      <c r="K30" s="67">
        <f>VLOOKUP($B30,'Team SB Donations'!A$5:L$40,12,FALSE)</f>
        <v>9</v>
      </c>
      <c r="L30" s="87">
        <f t="shared" si="3"/>
        <v>6.75</v>
      </c>
      <c r="M30" s="167">
        <f>VLOOKUP($B30,'Volunteer Hrs'!C$2:D$37,2,FALSE)</f>
        <v>1</v>
      </c>
      <c r="N30" s="87">
        <f t="shared" si="4"/>
        <v>7</v>
      </c>
      <c r="O30" s="160">
        <f t="shared" si="5"/>
        <v>15.972222222222221</v>
      </c>
      <c r="T30" s="90"/>
      <c r="U30" s="211" t="s">
        <v>196</v>
      </c>
      <c r="V30" s="67"/>
      <c r="W30" s="64"/>
      <c r="X30" s="64"/>
      <c r="Y30" s="67">
        <f>VLOOKUP(U30,'NIGHT THREE'!M$3:P$38,4,FALSE)</f>
        <v>89</v>
      </c>
      <c r="Z30" s="182">
        <f t="shared" si="7"/>
        <v>26</v>
      </c>
    </row>
    <row r="31" spans="1:26" x14ac:dyDescent="0.3">
      <c r="A31" s="67">
        <v>27</v>
      </c>
      <c r="B31" s="129" t="s">
        <v>401</v>
      </c>
      <c r="C31" s="129" t="s">
        <v>9</v>
      </c>
      <c r="D31" s="87">
        <f t="shared" si="6"/>
        <v>4</v>
      </c>
      <c r="E31" s="67">
        <f>VLOOKUP($B31,'NIGHT THREE'!$M$3:$O$38,2,FALSE)</f>
        <v>0</v>
      </c>
      <c r="F31" s="67">
        <f>VLOOKUP($B31,'NIGHT THREE'!$M$3:$O$38,3,FALSE)</f>
        <v>11</v>
      </c>
      <c r="G31" s="87">
        <f t="shared" si="0"/>
        <v>0</v>
      </c>
      <c r="H31" s="67">
        <f>VLOOKUP(B31,'NIGHT THREE'!M$3:P$38,4,FALSE)</f>
        <v>0</v>
      </c>
      <c r="I31" s="67">
        <f t="shared" si="1"/>
        <v>20</v>
      </c>
      <c r="J31" s="99">
        <f t="shared" si="2"/>
        <v>1.7777777777777777</v>
      </c>
      <c r="K31" s="67">
        <f>VLOOKUP($B31,'Team SB Donations'!A$5:L$40,12,FALSE)</f>
        <v>14</v>
      </c>
      <c r="L31" s="87">
        <f t="shared" si="3"/>
        <v>5.5</v>
      </c>
      <c r="M31" s="167">
        <f>VLOOKUP($B31,'Volunteer Hrs'!C$2:D$37,2,FALSE)</f>
        <v>1</v>
      </c>
      <c r="N31" s="87">
        <f t="shared" si="4"/>
        <v>7</v>
      </c>
      <c r="O31" s="160">
        <f t="shared" si="5"/>
        <v>18.277777777777779</v>
      </c>
      <c r="T31" s="90"/>
      <c r="U31" s="211" t="s">
        <v>388</v>
      </c>
      <c r="V31" s="67"/>
      <c r="W31" s="64"/>
      <c r="X31" s="64"/>
      <c r="Y31" s="67">
        <f>VLOOKUP(U31,'NIGHT THREE'!M$3:P$38,4,FALSE)</f>
        <v>-94</v>
      </c>
      <c r="Z31" s="182">
        <f t="shared" si="7"/>
        <v>27</v>
      </c>
    </row>
    <row r="32" spans="1:26" x14ac:dyDescent="0.3">
      <c r="A32" s="67">
        <v>28</v>
      </c>
      <c r="B32" s="127" t="s">
        <v>388</v>
      </c>
      <c r="C32" s="127" t="s">
        <v>8</v>
      </c>
      <c r="D32" s="87">
        <f t="shared" si="6"/>
        <v>6</v>
      </c>
      <c r="E32" s="67">
        <f>VLOOKUP($B32,'NIGHT THREE'!$M$3:$O$38,2,FALSE)</f>
        <v>0</v>
      </c>
      <c r="F32" s="67">
        <f>VLOOKUP($B32,'NIGHT THREE'!$M$3:$O$38,3,FALSE)</f>
        <v>11</v>
      </c>
      <c r="G32" s="87">
        <f t="shared" si="0"/>
        <v>0</v>
      </c>
      <c r="H32" s="67">
        <f>VLOOKUP(B32,'NIGHT THREE'!M$3:P$38,4,FALSE)</f>
        <v>-94</v>
      </c>
      <c r="I32" s="67">
        <f t="shared" si="1"/>
        <v>27</v>
      </c>
      <c r="J32" s="99">
        <f t="shared" si="2"/>
        <v>1</v>
      </c>
      <c r="K32" s="67">
        <f>VLOOKUP($B32,'Team SB Donations'!A$5:L$40,12,FALSE)</f>
        <v>26</v>
      </c>
      <c r="L32" s="87">
        <f t="shared" si="3"/>
        <v>2.5</v>
      </c>
      <c r="M32" s="167">
        <f>VLOOKUP($B32,'Volunteer Hrs'!C$2:D$37,2,FALSE)</f>
        <v>1</v>
      </c>
      <c r="N32" s="87">
        <f t="shared" si="4"/>
        <v>7</v>
      </c>
      <c r="O32" s="160">
        <f t="shared" si="5"/>
        <v>16.5</v>
      </c>
      <c r="T32" s="90"/>
      <c r="U32" s="64" t="s">
        <v>181</v>
      </c>
      <c r="V32" s="67"/>
      <c r="W32" s="64"/>
      <c r="X32" s="64"/>
      <c r="Y32" s="67">
        <f>VLOOKUP(U32,'NIGHT THREE'!M$3:P$38,4,FALSE)</f>
        <v>-94</v>
      </c>
      <c r="Z32" s="182">
        <f t="shared" si="7"/>
        <v>27</v>
      </c>
    </row>
    <row r="33" spans="1:26" ht="17.399999999999999" customHeight="1" x14ac:dyDescent="0.3">
      <c r="A33" s="178">
        <v>29</v>
      </c>
      <c r="B33" s="112" t="s">
        <v>181</v>
      </c>
      <c r="C33" s="112" t="s">
        <v>10</v>
      </c>
      <c r="D33" s="87">
        <f t="shared" si="6"/>
        <v>2</v>
      </c>
      <c r="E33" s="67">
        <f>VLOOKUP($B33,'NIGHT THREE'!$M$3:$O$38,2,FALSE)</f>
        <v>0</v>
      </c>
      <c r="F33" s="67">
        <f>VLOOKUP($B33,'NIGHT THREE'!$M$3:$O$38,3,FALSE)</f>
        <v>11</v>
      </c>
      <c r="G33" s="87">
        <f t="shared" si="0"/>
        <v>0</v>
      </c>
      <c r="H33" s="67">
        <f>VLOOKUP(B33,'NIGHT THREE'!M$3:P$38,4,FALSE)</f>
        <v>-94</v>
      </c>
      <c r="I33" s="67">
        <f t="shared" si="1"/>
        <v>27</v>
      </c>
      <c r="J33" s="99">
        <f t="shared" si="2"/>
        <v>1</v>
      </c>
      <c r="K33" s="67">
        <f>VLOOKUP($B33,'Team SB Donations'!A$5:L$40,12,FALSE)</f>
        <v>13</v>
      </c>
      <c r="L33" s="87">
        <f t="shared" si="3"/>
        <v>5.75</v>
      </c>
      <c r="M33" s="167">
        <f>VLOOKUP($B33,'Volunteer Hrs'!C$2:D$37,2,FALSE)</f>
        <v>1</v>
      </c>
      <c r="N33" s="87">
        <f t="shared" si="4"/>
        <v>7</v>
      </c>
      <c r="O33" s="160">
        <f t="shared" si="5"/>
        <v>15.75</v>
      </c>
      <c r="P33" s="255" t="s">
        <v>430</v>
      </c>
      <c r="Q33" s="255"/>
      <c r="T33" s="90"/>
      <c r="U33" s="211" t="s">
        <v>441</v>
      </c>
      <c r="V33" s="67"/>
      <c r="W33" s="64"/>
      <c r="X33" s="64"/>
      <c r="Y33" s="67">
        <f>VLOOKUP(U33,'NIGHT THREE'!M$3:P$38,4,FALSE)</f>
        <v>-59</v>
      </c>
      <c r="Z33" s="182">
        <f t="shared" si="7"/>
        <v>29</v>
      </c>
    </row>
    <row r="34" spans="1:26" x14ac:dyDescent="0.3">
      <c r="A34" s="178">
        <v>30</v>
      </c>
      <c r="B34" s="127" t="s">
        <v>120</v>
      </c>
      <c r="C34" s="127" t="s">
        <v>8</v>
      </c>
      <c r="D34" s="87">
        <f t="shared" si="6"/>
        <v>6</v>
      </c>
      <c r="E34" s="67">
        <f>VLOOKUP($B34,'NIGHT THREE'!$M$3:$O$38,2,FALSE)</f>
        <v>0</v>
      </c>
      <c r="F34" s="67">
        <f>VLOOKUP($B34,'NIGHT THREE'!$M$3:$O$38,3,FALSE)</f>
        <v>11</v>
      </c>
      <c r="G34" s="87">
        <f t="shared" si="0"/>
        <v>0</v>
      </c>
      <c r="H34" s="67">
        <f>VLOOKUP(B34,'NIGHT THREE'!M$3:P$38,4,FALSE)</f>
        <v>30</v>
      </c>
      <c r="I34" s="67">
        <f t="shared" si="1"/>
        <v>10</v>
      </c>
      <c r="J34" s="99">
        <f t="shared" si="2"/>
        <v>2.8888888888888888</v>
      </c>
      <c r="K34" s="67">
        <f>VLOOKUP($B34,'Team SB Donations'!A$5:L$40,12,FALSE)</f>
        <v>32</v>
      </c>
      <c r="L34" s="87">
        <f t="shared" si="3"/>
        <v>1</v>
      </c>
      <c r="M34" s="167">
        <f>VLOOKUP($B34,'Volunteer Hrs'!C$2:D$37,2,FALSE)</f>
        <v>1</v>
      </c>
      <c r="N34" s="87">
        <f t="shared" si="4"/>
        <v>7</v>
      </c>
      <c r="O34" s="160">
        <f t="shared" si="5"/>
        <v>16.888888888888889</v>
      </c>
      <c r="P34" s="255"/>
      <c r="Q34" s="255"/>
      <c r="T34" s="90"/>
      <c r="U34" s="211" t="s">
        <v>116</v>
      </c>
      <c r="V34" s="67"/>
      <c r="W34" s="64"/>
      <c r="X34" s="64"/>
      <c r="Y34" s="67">
        <f>VLOOKUP(U34,'NIGHT THREE'!M$3:P$38,4,FALSE)</f>
        <v>-42</v>
      </c>
      <c r="Z34" s="182">
        <f t="shared" si="7"/>
        <v>30</v>
      </c>
    </row>
    <row r="35" spans="1:26" x14ac:dyDescent="0.3">
      <c r="A35" s="178">
        <v>31</v>
      </c>
      <c r="B35" s="112" t="s">
        <v>550</v>
      </c>
      <c r="C35" s="112" t="s">
        <v>10</v>
      </c>
      <c r="D35" s="87">
        <f t="shared" si="6"/>
        <v>2</v>
      </c>
      <c r="E35" s="67">
        <f>VLOOKUP($B35,'NIGHT THREE'!$M$3:$O$38,2,FALSE)</f>
        <v>0</v>
      </c>
      <c r="F35" s="67">
        <f>VLOOKUP($B35,'NIGHT THREE'!$M$3:$O$38,3,FALSE)</f>
        <v>11</v>
      </c>
      <c r="G35" s="87">
        <f t="shared" si="0"/>
        <v>0</v>
      </c>
      <c r="H35" s="67">
        <f>VLOOKUP(B35,'NIGHT THREE'!M$3:P$38,4,FALSE)</f>
        <v>-90</v>
      </c>
      <c r="I35" s="67">
        <f t="shared" si="1"/>
        <v>23</v>
      </c>
      <c r="J35" s="99">
        <f t="shared" si="2"/>
        <v>1.4444444444444444</v>
      </c>
      <c r="K35" s="67">
        <f>VLOOKUP($B35,'Team SB Donations'!A$5:L$40,12,FALSE)</f>
        <v>16</v>
      </c>
      <c r="L35" s="87">
        <f t="shared" si="3"/>
        <v>5</v>
      </c>
      <c r="M35" s="167">
        <f>VLOOKUP($B35,'Volunteer Hrs'!C$2:D$37,2,FALSE)</f>
        <v>1</v>
      </c>
      <c r="N35" s="87">
        <f t="shared" si="4"/>
        <v>7</v>
      </c>
      <c r="O35" s="160">
        <f t="shared" si="5"/>
        <v>15.444444444444445</v>
      </c>
      <c r="P35" s="255"/>
      <c r="Q35" s="255"/>
      <c r="T35" s="90"/>
      <c r="U35" s="211" t="s">
        <v>548</v>
      </c>
      <c r="V35" s="67"/>
      <c r="W35" s="64"/>
      <c r="X35" s="64"/>
      <c r="Y35" s="67">
        <f>VLOOKUP(U35,'NIGHT THREE'!M$3:P$38,4,FALSE)</f>
        <v>-48</v>
      </c>
      <c r="Z35" s="182">
        <f t="shared" si="7"/>
        <v>31</v>
      </c>
    </row>
    <row r="36" spans="1:26" x14ac:dyDescent="0.3">
      <c r="A36" s="179">
        <v>32</v>
      </c>
      <c r="B36" s="129" t="s">
        <v>119</v>
      </c>
      <c r="C36" s="129" t="s">
        <v>9</v>
      </c>
      <c r="D36" s="87">
        <f t="shared" si="6"/>
        <v>4</v>
      </c>
      <c r="E36" s="173">
        <f>VLOOKUP($B36,'NIGHT THREE'!$M$3:$O$38,2,FALSE)</f>
        <v>0</v>
      </c>
      <c r="F36" s="173">
        <f>VLOOKUP($B36,'NIGHT THREE'!$M$3:$O$38,3,FALSE)</f>
        <v>11</v>
      </c>
      <c r="G36" s="174">
        <f t="shared" si="0"/>
        <v>0</v>
      </c>
      <c r="H36" s="67">
        <f>VLOOKUP(B36,'NIGHT THREE'!M$3:P$38,4,FALSE)</f>
        <v>-42</v>
      </c>
      <c r="I36" s="67">
        <f t="shared" si="1"/>
        <v>30</v>
      </c>
      <c r="J36" s="99">
        <f t="shared" si="2"/>
        <v>0.66666666666666663</v>
      </c>
      <c r="K36" s="173">
        <f>VLOOKUP($B36,'Team SB Donations'!A$5:L$40,12,FALSE)</f>
        <v>36</v>
      </c>
      <c r="L36" s="87">
        <f t="shared" si="3"/>
        <v>0</v>
      </c>
      <c r="M36" s="167">
        <f>VLOOKUP($B36,'Volunteer Hrs'!C$2:D$37,2,FALSE)</f>
        <v>1</v>
      </c>
      <c r="N36" s="87">
        <f t="shared" si="4"/>
        <v>7</v>
      </c>
      <c r="O36" s="160">
        <f t="shared" si="5"/>
        <v>11.666666666666668</v>
      </c>
      <c r="P36" s="255"/>
      <c r="Q36" s="255"/>
      <c r="T36" s="90"/>
      <c r="U36" s="211" t="s">
        <v>119</v>
      </c>
      <c r="V36" s="67"/>
      <c r="W36" s="64"/>
      <c r="X36" s="64"/>
      <c r="Y36" s="67">
        <f>VLOOKUP(U36,'NIGHT THREE'!M$3:P$38,4,FALSE)</f>
        <v>-42</v>
      </c>
      <c r="Z36" s="182">
        <f t="shared" si="7"/>
        <v>30</v>
      </c>
    </row>
    <row r="37" spans="1:26" x14ac:dyDescent="0.3">
      <c r="A37" s="178">
        <v>33</v>
      </c>
      <c r="B37" s="129" t="s">
        <v>441</v>
      </c>
      <c r="C37" s="129" t="s">
        <v>9</v>
      </c>
      <c r="D37" s="87">
        <f t="shared" si="6"/>
        <v>4</v>
      </c>
      <c r="E37" s="67">
        <f>VLOOKUP($B37,'NIGHT THREE'!$M$3:$O$38,2,FALSE)</f>
        <v>0</v>
      </c>
      <c r="F37" s="67">
        <f>VLOOKUP($B37,'NIGHT THREE'!$M$3:$O$38,3,FALSE)</f>
        <v>11</v>
      </c>
      <c r="G37" s="175">
        <f t="shared" si="0"/>
        <v>0</v>
      </c>
      <c r="H37" s="67">
        <f>VLOOKUP(B37,'NIGHT THREE'!M$3:P$38,4,FALSE)</f>
        <v>-59</v>
      </c>
      <c r="I37" s="67">
        <f t="shared" si="1"/>
        <v>29</v>
      </c>
      <c r="J37" s="99">
        <f t="shared" si="2"/>
        <v>0.77777777777777779</v>
      </c>
      <c r="K37" s="67">
        <f>VLOOKUP($B37,'Team SB Donations'!A$5:L$40,12,FALSE)</f>
        <v>29</v>
      </c>
      <c r="L37" s="87">
        <f t="shared" si="3"/>
        <v>1.75</v>
      </c>
      <c r="M37" s="167">
        <f>VLOOKUP($B37,'Volunteer Hrs'!C$2:D$37,2,FALSE)</f>
        <v>1</v>
      </c>
      <c r="N37" s="87">
        <f t="shared" si="4"/>
        <v>7</v>
      </c>
      <c r="O37" s="160">
        <f t="shared" si="5"/>
        <v>13.527777777777779</v>
      </c>
      <c r="P37" s="255"/>
      <c r="Q37" s="255"/>
      <c r="T37" s="90"/>
      <c r="U37" s="211" t="s">
        <v>611</v>
      </c>
      <c r="V37" s="67"/>
      <c r="W37" s="64"/>
      <c r="X37" s="64"/>
      <c r="Y37" s="67">
        <f>VLOOKUP(U37,'NIGHT THREE'!M$3:P$38,4,FALSE)</f>
        <v>33</v>
      </c>
      <c r="Z37" s="182">
        <f t="shared" si="7"/>
        <v>33</v>
      </c>
    </row>
    <row r="38" spans="1:26" x14ac:dyDescent="0.3">
      <c r="A38" s="178">
        <v>34</v>
      </c>
      <c r="B38" s="127" t="s">
        <v>596</v>
      </c>
      <c r="C38" s="127" t="s">
        <v>8</v>
      </c>
      <c r="D38" s="87">
        <f t="shared" si="6"/>
        <v>6</v>
      </c>
      <c r="E38" s="67">
        <f>VLOOKUP($B38,'NIGHT THREE'!$M$3:$O$38,2,FALSE)</f>
        <v>0</v>
      </c>
      <c r="F38" s="67">
        <f>VLOOKUP($B38,'NIGHT THREE'!$M$3:$O$38,3,FALSE)</f>
        <v>11</v>
      </c>
      <c r="G38" s="175">
        <f t="shared" si="0"/>
        <v>0</v>
      </c>
      <c r="H38" s="67">
        <f>VLOOKUP(B38,'NIGHT THREE'!M$3:P$38,4,FALSE)</f>
        <v>-17</v>
      </c>
      <c r="I38" s="67" t="e">
        <f t="shared" si="1"/>
        <v>#N/A</v>
      </c>
      <c r="J38" s="99" t="e">
        <f t="shared" si="2"/>
        <v>#N/A</v>
      </c>
      <c r="K38" s="67">
        <f>VLOOKUP($B38,'Team SB Donations'!A$5:L$40,12,FALSE)</f>
        <v>25</v>
      </c>
      <c r="L38" s="87">
        <f t="shared" si="3"/>
        <v>2.75</v>
      </c>
      <c r="M38" s="167" t="e">
        <f>VLOOKUP($B38,'Volunteer Hrs'!C$2:D$37,2,FALSE)</f>
        <v>#N/A</v>
      </c>
      <c r="N38" s="87" t="e">
        <f t="shared" si="4"/>
        <v>#N/A</v>
      </c>
      <c r="O38" s="160" t="e">
        <f t="shared" si="5"/>
        <v>#N/A</v>
      </c>
      <c r="P38" s="255"/>
      <c r="Q38" s="255"/>
      <c r="T38" s="90"/>
      <c r="U38" s="211" t="s">
        <v>111</v>
      </c>
      <c r="V38" s="67"/>
      <c r="W38" s="64"/>
      <c r="X38" s="64"/>
      <c r="Y38" s="67">
        <f>VLOOKUP(U38,'NIGHT THREE'!M$3:P$38,4,FALSE)</f>
        <v>19</v>
      </c>
      <c r="Z38" s="182">
        <f t="shared" si="7"/>
        <v>34</v>
      </c>
    </row>
    <row r="39" spans="1:26" x14ac:dyDescent="0.3">
      <c r="A39" s="178">
        <v>35</v>
      </c>
      <c r="B39" s="112" t="s">
        <v>116</v>
      </c>
      <c r="C39" s="112" t="s">
        <v>10</v>
      </c>
      <c r="D39" s="87">
        <f t="shared" si="6"/>
        <v>2</v>
      </c>
      <c r="E39" s="67">
        <f>VLOOKUP($B39,'NIGHT THREE'!$M$3:$O$38,2,FALSE)</f>
        <v>0</v>
      </c>
      <c r="F39" s="67">
        <f>VLOOKUP($B39,'NIGHT THREE'!$M$3:$O$38,3,FALSE)</f>
        <v>11</v>
      </c>
      <c r="G39" s="175">
        <f t="shared" si="0"/>
        <v>0</v>
      </c>
      <c r="H39" s="67">
        <f>VLOOKUP(B39,'NIGHT THREE'!M$3:P$38,4,FALSE)</f>
        <v>-42</v>
      </c>
      <c r="I39" s="67">
        <f t="shared" si="1"/>
        <v>30</v>
      </c>
      <c r="J39" s="99">
        <f t="shared" si="2"/>
        <v>0.66666666666666663</v>
      </c>
      <c r="K39" s="67">
        <f>VLOOKUP($B39,'Team SB Donations'!A$5:L$40,12,FALSE)</f>
        <v>35</v>
      </c>
      <c r="L39" s="87">
        <f t="shared" si="3"/>
        <v>0.25</v>
      </c>
      <c r="M39" s="167">
        <f>VLOOKUP($B39,'Volunteer Hrs'!C$2:D$37,2,FALSE)</f>
        <v>1</v>
      </c>
      <c r="N39" s="87">
        <f t="shared" si="4"/>
        <v>7</v>
      </c>
      <c r="O39" s="160">
        <f t="shared" si="5"/>
        <v>9.9166666666666661</v>
      </c>
      <c r="P39" s="255"/>
      <c r="Q39" s="255"/>
      <c r="T39" s="90"/>
      <c r="U39" s="211" t="s">
        <v>306</v>
      </c>
      <c r="V39" s="67"/>
      <c r="W39" s="64"/>
      <c r="X39" s="64"/>
      <c r="Y39" s="67" t="e">
        <f>VLOOKUP(U39,'NIGHT THREE'!M$3:P$38,4,FALSE)</f>
        <v>#N/A</v>
      </c>
      <c r="Z39" s="182" t="e">
        <f t="shared" si="7"/>
        <v>#N/A</v>
      </c>
    </row>
    <row r="40" spans="1:26" x14ac:dyDescent="0.3">
      <c r="A40" s="178">
        <v>36</v>
      </c>
      <c r="B40" s="112" t="s">
        <v>610</v>
      </c>
      <c r="C40" s="112" t="s">
        <v>10</v>
      </c>
      <c r="D40" s="87">
        <f t="shared" si="6"/>
        <v>2</v>
      </c>
      <c r="E40" s="67">
        <f>VLOOKUP($B40,'NIGHT THREE'!$M$3:$O$38,2,FALSE)</f>
        <v>0</v>
      </c>
      <c r="F40" s="67">
        <f>VLOOKUP($B40,'NIGHT THREE'!$M$3:$O$38,3,FALSE)</f>
        <v>11</v>
      </c>
      <c r="G40" s="175">
        <f t="shared" si="0"/>
        <v>0</v>
      </c>
      <c r="H40" s="67">
        <f>VLOOKUP(B40,'NIGHT THREE'!M$3:P$38,4,FALSE)</f>
        <v>-39</v>
      </c>
      <c r="I40" s="67">
        <f t="shared" si="1"/>
        <v>36</v>
      </c>
      <c r="J40" s="99">
        <f t="shared" si="2"/>
        <v>0</v>
      </c>
      <c r="K40" s="67">
        <f>VLOOKUP($B40,'Team SB Donations'!A$5:L$40,12,FALSE)</f>
        <v>31</v>
      </c>
      <c r="L40" s="87">
        <f t="shared" si="3"/>
        <v>1.25</v>
      </c>
      <c r="M40" s="167">
        <f>VLOOKUP($B40,'Volunteer Hrs'!C$2:D$37,2,FALSE)</f>
        <v>1</v>
      </c>
      <c r="N40" s="87">
        <f t="shared" si="4"/>
        <v>7</v>
      </c>
      <c r="O40" s="160">
        <f t="shared" si="5"/>
        <v>10.25</v>
      </c>
      <c r="P40" s="255"/>
      <c r="Q40" s="255"/>
      <c r="T40" s="90"/>
      <c r="U40" s="211" t="s">
        <v>610</v>
      </c>
      <c r="V40" s="67"/>
      <c r="W40" s="64"/>
      <c r="X40" s="64"/>
      <c r="Y40" s="67">
        <f>VLOOKUP(U40,'NIGHT THREE'!M$3:P$38,4,FALSE)</f>
        <v>-39</v>
      </c>
      <c r="Z40" s="182">
        <f t="shared" si="7"/>
        <v>36</v>
      </c>
    </row>
    <row r="43" spans="1:26" x14ac:dyDescent="0.3">
      <c r="K43" s="39"/>
      <c r="L43" s="39"/>
      <c r="M43" s="39"/>
      <c r="N43" s="39"/>
      <c r="O43" s="39"/>
    </row>
  </sheetData>
  <sortState xmlns:xlrd2="http://schemas.microsoft.com/office/spreadsheetml/2017/richdata2" ref="B5:O40">
    <sortCondition descending="1" ref="O5:O40"/>
  </sortState>
  <mergeCells count="8">
    <mergeCell ref="P5:Q6"/>
    <mergeCell ref="P33:Q40"/>
    <mergeCell ref="H2:I2"/>
    <mergeCell ref="M1:N1"/>
    <mergeCell ref="C1:D1"/>
    <mergeCell ref="E1:G1"/>
    <mergeCell ref="H1:J1"/>
    <mergeCell ref="K1:L1"/>
  </mergeCells>
  <pageMargins left="0.7" right="0.7" top="0.75" bottom="0.75" header="0.3" footer="0.3"/>
  <pageSetup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theme="6"/>
  </sheetPr>
  <dimension ref="A1:U41"/>
  <sheetViews>
    <sheetView workbookViewId="0">
      <pane ySplit="4" topLeftCell="A5" activePane="bottomLeft" state="frozen"/>
      <selection pane="bottomLeft" activeCell="B32" sqref="B32"/>
    </sheetView>
  </sheetViews>
  <sheetFormatPr defaultRowHeight="14.4" x14ac:dyDescent="0.3"/>
  <cols>
    <col min="1" max="1" width="22.44140625" customWidth="1"/>
    <col min="2" max="2" width="18.109375" customWidth="1"/>
    <col min="3" max="3" width="20.5546875" customWidth="1"/>
    <col min="4" max="4" width="6.44140625" customWidth="1"/>
    <col min="5" max="5" width="18.109375" customWidth="1"/>
    <col min="6" max="6" width="1.33203125" customWidth="1"/>
    <col min="7" max="7" width="1.21875" customWidth="1"/>
    <col min="8" max="8" width="14.88671875" customWidth="1"/>
    <col min="9" max="9" width="35.77734375" style="120" customWidth="1"/>
    <col min="10" max="11" width="18.109375" customWidth="1"/>
    <col min="12" max="12" width="13.77734375" customWidth="1"/>
    <col min="13" max="13" width="16" customWidth="1"/>
    <col min="14" max="14" width="13.6640625" customWidth="1"/>
    <col min="15" max="15" width="15.44140625" customWidth="1"/>
    <col min="16" max="16" width="20" customWidth="1"/>
    <col min="17" max="17" width="6.6640625" customWidth="1"/>
    <col min="18" max="21" width="15.44140625" customWidth="1"/>
  </cols>
  <sheetData>
    <row r="1" spans="1:21" ht="18" x14ac:dyDescent="0.35">
      <c r="B1" s="35">
        <v>2024</v>
      </c>
      <c r="O1" t="s">
        <v>217</v>
      </c>
    </row>
    <row r="2" spans="1:21" ht="21" x14ac:dyDescent="0.4">
      <c r="B2" s="156" t="s">
        <v>302</v>
      </c>
      <c r="D2" s="39"/>
      <c r="J2" s="120"/>
      <c r="O2">
        <v>2024</v>
      </c>
    </row>
    <row r="3" spans="1:21" x14ac:dyDescent="0.3">
      <c r="H3" t="s">
        <v>587</v>
      </c>
      <c r="J3" s="120"/>
    </row>
    <row r="4" spans="1:21" ht="57.75" customHeight="1" thickBot="1" x14ac:dyDescent="0.35">
      <c r="A4" s="3" t="s">
        <v>424</v>
      </c>
      <c r="B4" s="149" t="s">
        <v>260</v>
      </c>
      <c r="C4" s="149" t="s">
        <v>285</v>
      </c>
      <c r="D4" s="149" t="s">
        <v>201</v>
      </c>
      <c r="E4" s="149" t="s">
        <v>319</v>
      </c>
      <c r="F4" s="150"/>
      <c r="G4" s="150"/>
      <c r="H4" s="149" t="s">
        <v>267</v>
      </c>
      <c r="I4" s="193" t="s">
        <v>289</v>
      </c>
      <c r="J4" s="193" t="s">
        <v>286</v>
      </c>
      <c r="K4" s="155" t="s">
        <v>290</v>
      </c>
      <c r="L4" s="38" t="s">
        <v>437</v>
      </c>
      <c r="O4" s="120" t="s">
        <v>271</v>
      </c>
      <c r="P4" s="120" t="s">
        <v>200</v>
      </c>
      <c r="Q4" s="120" t="s">
        <v>201</v>
      </c>
      <c r="R4" s="120" t="s">
        <v>202</v>
      </c>
      <c r="S4" s="120" t="s">
        <v>272</v>
      </c>
      <c r="T4" s="120" t="s">
        <v>273</v>
      </c>
      <c r="U4" s="120" t="s">
        <v>274</v>
      </c>
    </row>
    <row r="5" spans="1:21" ht="15.6" customHeight="1" thickBot="1" x14ac:dyDescent="0.35">
      <c r="A5" t="str">
        <f>VLOOKUP(B5,Teams!F$18:I$53,4,FALSE)</f>
        <v>SARC- Dirt Devils</v>
      </c>
      <c r="B5" t="s">
        <v>72</v>
      </c>
      <c r="C5" t="s">
        <v>560</v>
      </c>
      <c r="D5">
        <f t="shared" ref="D5:D40" si="0">VLOOKUP(C5,P$5:U$41,2,FALSE)</f>
        <v>5</v>
      </c>
      <c r="E5" t="str">
        <f t="shared" ref="E5:E40" si="1">VLOOKUP(C5,P$5:U$41,3,FALSE)</f>
        <v>Beth  Farrrell</v>
      </c>
      <c r="F5" t="s">
        <v>317</v>
      </c>
      <c r="G5" s="119">
        <v>7500</v>
      </c>
      <c r="H5" s="172">
        <f t="shared" ref="H5:H40" si="2">VLOOKUP(C5,P$5:U$41,6,FALSE)</f>
        <v>9789.17</v>
      </c>
      <c r="I5" s="213" t="s">
        <v>578</v>
      </c>
      <c r="J5" s="209">
        <v>4000</v>
      </c>
      <c r="K5" s="172">
        <f t="shared" ref="K5:K40" si="3">H5+J5</f>
        <v>13789.17</v>
      </c>
      <c r="L5" s="169">
        <f>MATCH(K5,K$5:K$40,0)</f>
        <v>1</v>
      </c>
      <c r="O5" s="118">
        <v>45365</v>
      </c>
      <c r="P5" t="s">
        <v>62</v>
      </c>
      <c r="Q5">
        <v>5</v>
      </c>
      <c r="R5" t="s">
        <v>259</v>
      </c>
      <c r="S5" t="s">
        <v>276</v>
      </c>
      <c r="T5" s="119">
        <v>3500</v>
      </c>
      <c r="U5" s="119">
        <v>7261.84</v>
      </c>
    </row>
    <row r="6" spans="1:21" ht="33" customHeight="1" thickBot="1" x14ac:dyDescent="0.35">
      <c r="A6" t="str">
        <f>VLOOKUP(B6,Teams!F$18:I$53,4,FALSE)</f>
        <v>GS- Overserved</v>
      </c>
      <c r="B6" t="s">
        <v>409</v>
      </c>
      <c r="C6" t="s">
        <v>554</v>
      </c>
      <c r="D6">
        <f t="shared" si="0"/>
        <v>8</v>
      </c>
      <c r="E6" t="str">
        <f t="shared" si="1"/>
        <v>Jenne  Kendziora</v>
      </c>
      <c r="F6" t="s">
        <v>409</v>
      </c>
      <c r="G6" s="119">
        <v>2000</v>
      </c>
      <c r="H6" s="172">
        <f t="shared" si="2"/>
        <v>9824.8799999999992</v>
      </c>
      <c r="I6" s="213" t="s">
        <v>589</v>
      </c>
      <c r="J6" s="210">
        <v>600</v>
      </c>
      <c r="K6" s="172">
        <f t="shared" si="3"/>
        <v>10424.879999999999</v>
      </c>
      <c r="L6" s="169">
        <f t="shared" ref="L6:L40" si="4">MATCH(K6,K$5:K$40,0)</f>
        <v>2</v>
      </c>
      <c r="O6" s="118">
        <v>45384</v>
      </c>
      <c r="P6" t="s">
        <v>81</v>
      </c>
      <c r="Q6">
        <v>4</v>
      </c>
      <c r="R6" t="s">
        <v>311</v>
      </c>
      <c r="S6" t="s">
        <v>312</v>
      </c>
      <c r="T6" s="119">
        <v>3000</v>
      </c>
      <c r="U6" s="119">
        <v>2239.6999999999998</v>
      </c>
    </row>
    <row r="7" spans="1:21" ht="26.4" customHeight="1" thickBot="1" x14ac:dyDescent="0.35">
      <c r="A7" t="str">
        <f>VLOOKUP(B7,Teams!F$18:I$53,4,FALSE)</f>
        <v>SO- Team Kona</v>
      </c>
      <c r="B7" t="s">
        <v>62</v>
      </c>
      <c r="C7" t="s">
        <v>62</v>
      </c>
      <c r="D7">
        <f t="shared" si="0"/>
        <v>5</v>
      </c>
      <c r="E7" t="str">
        <f t="shared" si="1"/>
        <v>Joe  Maierhofer</v>
      </c>
      <c r="F7" t="s">
        <v>276</v>
      </c>
      <c r="G7" s="119">
        <v>3500</v>
      </c>
      <c r="H7" s="172">
        <f t="shared" si="2"/>
        <v>7261.84</v>
      </c>
      <c r="I7" s="213" t="s">
        <v>581</v>
      </c>
      <c r="J7" s="215">
        <v>550</v>
      </c>
      <c r="K7" s="172">
        <f t="shared" si="3"/>
        <v>7811.84</v>
      </c>
      <c r="L7" s="169">
        <f t="shared" si="4"/>
        <v>3</v>
      </c>
      <c r="O7" s="118">
        <v>45403</v>
      </c>
      <c r="P7" t="s">
        <v>207</v>
      </c>
      <c r="Q7">
        <v>2</v>
      </c>
      <c r="R7" t="s">
        <v>208</v>
      </c>
      <c r="S7" t="s">
        <v>281</v>
      </c>
      <c r="T7" s="119">
        <v>1000</v>
      </c>
      <c r="U7" s="119">
        <v>5569.76</v>
      </c>
    </row>
    <row r="8" spans="1:21" ht="34.200000000000003" customHeight="1" thickBot="1" x14ac:dyDescent="0.35">
      <c r="A8" t="str">
        <f>VLOOKUP(B8,Teams!F$18:I$53,4,FALSE)</f>
        <v>SARC- Here for Beer</v>
      </c>
      <c r="B8" t="s">
        <v>417</v>
      </c>
      <c r="C8" t="s">
        <v>417</v>
      </c>
      <c r="D8">
        <f t="shared" si="0"/>
        <v>7</v>
      </c>
      <c r="E8" t="str">
        <f t="shared" si="1"/>
        <v>AP  Blake</v>
      </c>
      <c r="F8" t="s">
        <v>280</v>
      </c>
      <c r="G8" s="119">
        <v>1500</v>
      </c>
      <c r="H8" s="172">
        <f t="shared" si="2"/>
        <v>2688.25</v>
      </c>
      <c r="I8" s="213" t="s">
        <v>592</v>
      </c>
      <c r="J8" s="214">
        <v>4422</v>
      </c>
      <c r="K8" s="172">
        <f t="shared" si="3"/>
        <v>7110.25</v>
      </c>
      <c r="L8" s="169">
        <f t="shared" si="4"/>
        <v>4</v>
      </c>
      <c r="O8" s="118">
        <v>45403</v>
      </c>
      <c r="P8" t="s">
        <v>451</v>
      </c>
      <c r="Q8">
        <v>6</v>
      </c>
      <c r="R8" t="s">
        <v>406</v>
      </c>
      <c r="S8" t="s">
        <v>407</v>
      </c>
      <c r="T8" s="119">
        <v>2000</v>
      </c>
      <c r="U8" s="119">
        <v>2794.2</v>
      </c>
    </row>
    <row r="9" spans="1:21" ht="49.8" customHeight="1" thickBot="1" x14ac:dyDescent="0.35">
      <c r="A9" t="str">
        <f>VLOOKUP(B9,Teams!F$18:I$53,4,FALSE)</f>
        <v>SO- Kiss My Ace</v>
      </c>
      <c r="B9" t="s">
        <v>109</v>
      </c>
      <c r="C9" t="s">
        <v>207</v>
      </c>
      <c r="D9">
        <f t="shared" si="0"/>
        <v>2</v>
      </c>
      <c r="E9" t="str">
        <f t="shared" si="1"/>
        <v>Olaf  Schroeder</v>
      </c>
      <c r="F9" t="s">
        <v>281</v>
      </c>
      <c r="G9" s="119">
        <v>1500</v>
      </c>
      <c r="H9" s="172">
        <f t="shared" si="2"/>
        <v>5569.76</v>
      </c>
      <c r="I9" s="213" t="s">
        <v>585</v>
      </c>
      <c r="J9" s="217">
        <v>1511</v>
      </c>
      <c r="K9" s="172">
        <f t="shared" si="3"/>
        <v>7080.76</v>
      </c>
      <c r="L9" s="169">
        <f t="shared" si="4"/>
        <v>5</v>
      </c>
      <c r="O9" s="118">
        <v>45403</v>
      </c>
      <c r="P9" t="s">
        <v>390</v>
      </c>
      <c r="Q9">
        <v>8</v>
      </c>
      <c r="R9" t="s">
        <v>258</v>
      </c>
      <c r="S9" t="s">
        <v>283</v>
      </c>
      <c r="T9" s="119">
        <v>2000</v>
      </c>
      <c r="U9" s="119">
        <v>3410.32</v>
      </c>
    </row>
    <row r="10" spans="1:21" ht="30.6" customHeight="1" thickBot="1" x14ac:dyDescent="0.35">
      <c r="A10" t="str">
        <f>VLOOKUP(B10,Teams!F$18:I$53,4,FALSE)</f>
        <v>SARC- ChewBlocka</v>
      </c>
      <c r="B10" t="s">
        <v>421</v>
      </c>
      <c r="C10" t="s">
        <v>421</v>
      </c>
      <c r="D10">
        <f t="shared" si="0"/>
        <v>10</v>
      </c>
      <c r="E10" t="str">
        <f t="shared" si="1"/>
        <v>Rich  Clingman</v>
      </c>
      <c r="F10" t="s">
        <v>394</v>
      </c>
      <c r="G10" s="119">
        <v>5000</v>
      </c>
      <c r="H10" s="172">
        <f t="shared" si="2"/>
        <v>5041.21</v>
      </c>
      <c r="I10" s="213" t="s">
        <v>579</v>
      </c>
      <c r="J10" s="209">
        <v>1074</v>
      </c>
      <c r="K10" s="172">
        <f t="shared" si="3"/>
        <v>6115.21</v>
      </c>
      <c r="L10" s="169">
        <f t="shared" si="4"/>
        <v>6</v>
      </c>
      <c r="O10" s="118">
        <v>45404</v>
      </c>
      <c r="P10" t="s">
        <v>554</v>
      </c>
      <c r="Q10">
        <v>8</v>
      </c>
      <c r="R10" t="s">
        <v>315</v>
      </c>
      <c r="S10" t="s">
        <v>452</v>
      </c>
      <c r="T10" s="119">
        <v>8000</v>
      </c>
      <c r="U10" s="119">
        <v>9824.8799999999992</v>
      </c>
    </row>
    <row r="11" spans="1:21" ht="29.4" customHeight="1" thickBot="1" x14ac:dyDescent="0.35">
      <c r="A11" t="str">
        <f>VLOOKUP(B11,Teams!F$18:I$53,4,FALSE)</f>
        <v>SARC- I’d Hit That</v>
      </c>
      <c r="B11" t="s">
        <v>460</v>
      </c>
      <c r="C11" t="s">
        <v>100</v>
      </c>
      <c r="D11">
        <f t="shared" si="0"/>
        <v>5</v>
      </c>
      <c r="E11" t="str">
        <f t="shared" si="1"/>
        <v>Holly C Mabe</v>
      </c>
      <c r="F11" t="s">
        <v>284</v>
      </c>
      <c r="G11" s="119">
        <v>3000</v>
      </c>
      <c r="H11" s="172">
        <f t="shared" si="2"/>
        <v>5069.4399999999996</v>
      </c>
      <c r="I11" s="213" t="s">
        <v>580</v>
      </c>
      <c r="J11" s="215">
        <v>1000</v>
      </c>
      <c r="K11" s="172">
        <f t="shared" si="3"/>
        <v>6069.44</v>
      </c>
      <c r="L11" s="169">
        <f t="shared" si="4"/>
        <v>7</v>
      </c>
      <c r="O11" s="118">
        <v>45406</v>
      </c>
      <c r="P11" t="s">
        <v>82</v>
      </c>
      <c r="Q11">
        <v>2</v>
      </c>
      <c r="R11" t="s">
        <v>287</v>
      </c>
      <c r="S11" t="s">
        <v>288</v>
      </c>
      <c r="T11" s="119">
        <v>2000</v>
      </c>
      <c r="U11" s="119">
        <v>3608.62</v>
      </c>
    </row>
    <row r="12" spans="1:21" ht="15.6" customHeight="1" thickBot="1" x14ac:dyDescent="0.35">
      <c r="A12" t="str">
        <f>VLOOKUP(B12,Teams!F$18:I$53,4,FALSE)</f>
        <v>LKP- Air Vectors</v>
      </c>
      <c r="B12" t="s">
        <v>81</v>
      </c>
      <c r="C12" t="s">
        <v>81</v>
      </c>
      <c r="D12">
        <f t="shared" si="0"/>
        <v>4</v>
      </c>
      <c r="E12" t="str">
        <f t="shared" si="1"/>
        <v>William M Speri</v>
      </c>
      <c r="F12" t="s">
        <v>312</v>
      </c>
      <c r="G12" s="119">
        <v>1500</v>
      </c>
      <c r="H12" s="172">
        <f t="shared" si="2"/>
        <v>2239.6999999999998</v>
      </c>
      <c r="I12" s="213" t="s">
        <v>574</v>
      </c>
      <c r="J12" s="216">
        <v>3829</v>
      </c>
      <c r="K12" s="172">
        <f t="shared" si="3"/>
        <v>6068.7</v>
      </c>
      <c r="L12" s="169">
        <f t="shared" si="4"/>
        <v>8</v>
      </c>
      <c r="O12" s="118">
        <v>45407</v>
      </c>
      <c r="P12" t="s">
        <v>105</v>
      </c>
      <c r="Q12">
        <v>7</v>
      </c>
      <c r="R12" t="s">
        <v>454</v>
      </c>
      <c r="S12" t="s">
        <v>455</v>
      </c>
      <c r="T12" s="119">
        <v>3000</v>
      </c>
      <c r="U12" s="119">
        <v>2688.25</v>
      </c>
    </row>
    <row r="13" spans="1:21" ht="18.600000000000001" customHeight="1" thickBot="1" x14ac:dyDescent="0.35">
      <c r="A13" t="str">
        <f>VLOOKUP(B13,Teams!F$18:I$53,4,FALSE)</f>
        <v>SARC- Mizfits</v>
      </c>
      <c r="B13" t="s">
        <v>66</v>
      </c>
      <c r="C13" t="s">
        <v>66</v>
      </c>
      <c r="D13">
        <f t="shared" si="0"/>
        <v>6</v>
      </c>
      <c r="E13" t="str">
        <f t="shared" si="1"/>
        <v>Jay W Cupstid</v>
      </c>
      <c r="F13" t="s">
        <v>64</v>
      </c>
      <c r="G13" s="119">
        <v>1500</v>
      </c>
      <c r="H13" s="172">
        <f t="shared" si="2"/>
        <v>4132.91</v>
      </c>
      <c r="I13" s="213" t="s">
        <v>576</v>
      </c>
      <c r="J13" s="215">
        <v>1750</v>
      </c>
      <c r="K13" s="172">
        <f t="shared" si="3"/>
        <v>5882.91</v>
      </c>
      <c r="L13" s="169">
        <f t="shared" si="4"/>
        <v>9</v>
      </c>
      <c r="O13" s="118">
        <v>45410</v>
      </c>
      <c r="P13" t="s">
        <v>444</v>
      </c>
      <c r="Q13">
        <v>5</v>
      </c>
      <c r="R13" t="s">
        <v>555</v>
      </c>
      <c r="S13" t="s">
        <v>393</v>
      </c>
      <c r="T13" s="119">
        <v>3000</v>
      </c>
      <c r="U13" s="119">
        <v>2109.9</v>
      </c>
    </row>
    <row r="14" spans="1:21" ht="15.6" customHeight="1" thickBot="1" x14ac:dyDescent="0.35">
      <c r="A14" t="str">
        <f>VLOOKUP(B14,Teams!F$18:I$53,4,FALSE)</f>
        <v>SARC- Sets on the Beach</v>
      </c>
      <c r="B14" t="s">
        <v>305</v>
      </c>
      <c r="C14" t="s">
        <v>305</v>
      </c>
      <c r="D14">
        <f t="shared" si="0"/>
        <v>9</v>
      </c>
      <c r="E14" t="str">
        <f t="shared" si="1"/>
        <v>Jennifer H Daft</v>
      </c>
      <c r="F14" t="s">
        <v>210</v>
      </c>
      <c r="G14" s="119">
        <v>1500</v>
      </c>
      <c r="H14" s="172">
        <f t="shared" si="2"/>
        <v>5057.3599999999997</v>
      </c>
      <c r="I14" s="213"/>
      <c r="J14" s="217"/>
      <c r="K14" s="172">
        <f t="shared" si="3"/>
        <v>5057.3599999999997</v>
      </c>
      <c r="L14" s="169">
        <f t="shared" si="4"/>
        <v>10</v>
      </c>
      <c r="O14" s="118">
        <v>45411</v>
      </c>
      <c r="P14" t="s">
        <v>75</v>
      </c>
      <c r="Q14">
        <v>5</v>
      </c>
      <c r="R14" t="s">
        <v>212</v>
      </c>
      <c r="S14" t="s">
        <v>282</v>
      </c>
      <c r="T14" s="119">
        <v>1000</v>
      </c>
      <c r="U14" s="119">
        <v>351.1</v>
      </c>
    </row>
    <row r="15" spans="1:21" ht="15.6" customHeight="1" thickBot="1" x14ac:dyDescent="0.35">
      <c r="A15" t="str">
        <f>VLOOKUP(B15,Teams!F$18:I$53,4,FALSE)</f>
        <v>CTSC- Sand in Strange Places</v>
      </c>
      <c r="B15" t="s">
        <v>291</v>
      </c>
      <c r="C15" t="s">
        <v>291</v>
      </c>
      <c r="D15">
        <f t="shared" si="0"/>
        <v>6</v>
      </c>
      <c r="E15" t="str">
        <f t="shared" si="1"/>
        <v>Growler  Captain2</v>
      </c>
      <c r="F15" t="s">
        <v>413</v>
      </c>
      <c r="G15" s="119">
        <v>5000</v>
      </c>
      <c r="H15" s="172">
        <f t="shared" si="2"/>
        <v>4791.7299999999996</v>
      </c>
      <c r="I15" s="213"/>
      <c r="J15" s="217"/>
      <c r="K15" s="172">
        <f t="shared" si="3"/>
        <v>4791.7299999999996</v>
      </c>
      <c r="L15" s="169">
        <f t="shared" si="4"/>
        <v>11</v>
      </c>
      <c r="O15" s="118">
        <v>45413</v>
      </c>
      <c r="P15" t="s">
        <v>386</v>
      </c>
      <c r="Q15">
        <v>8</v>
      </c>
      <c r="R15" t="s">
        <v>277</v>
      </c>
      <c r="S15" t="s">
        <v>173</v>
      </c>
      <c r="T15" s="119">
        <v>3000</v>
      </c>
      <c r="U15" s="119">
        <v>4013.16</v>
      </c>
    </row>
    <row r="16" spans="1:21" ht="15.6" customHeight="1" thickBot="1" x14ac:dyDescent="0.35">
      <c r="A16" t="str">
        <f>VLOOKUP(B16,Teams!F$18:I$53,4,FALSE)</f>
        <v>GS- Swamp Setters</v>
      </c>
      <c r="B16" t="s">
        <v>386</v>
      </c>
      <c r="C16" t="s">
        <v>386</v>
      </c>
      <c r="D16">
        <f t="shared" si="0"/>
        <v>8</v>
      </c>
      <c r="E16" t="str">
        <f t="shared" si="1"/>
        <v>Jeff  Owens</v>
      </c>
      <c r="F16" t="s">
        <v>173</v>
      </c>
      <c r="G16" s="119">
        <v>4000</v>
      </c>
      <c r="H16" s="172">
        <f t="shared" si="2"/>
        <v>4013.16</v>
      </c>
      <c r="I16" s="213" t="s">
        <v>589</v>
      </c>
      <c r="J16" s="217">
        <v>600</v>
      </c>
      <c r="K16" s="172">
        <f t="shared" si="3"/>
        <v>4613.16</v>
      </c>
      <c r="L16" s="169">
        <f t="shared" si="4"/>
        <v>12</v>
      </c>
      <c r="O16" s="118">
        <v>45415</v>
      </c>
      <c r="P16" t="s">
        <v>445</v>
      </c>
      <c r="Q16">
        <v>6</v>
      </c>
      <c r="R16" t="s">
        <v>556</v>
      </c>
      <c r="S16" t="s">
        <v>557</v>
      </c>
      <c r="T16" s="119">
        <v>1500</v>
      </c>
      <c r="U16" s="119">
        <v>1659.56</v>
      </c>
    </row>
    <row r="17" spans="1:21" ht="15.6" customHeight="1" thickBot="1" x14ac:dyDescent="0.35">
      <c r="A17" t="str">
        <f>VLOOKUP(B17,Teams!F$18:I$53,4,FALSE)</f>
        <v>SARC- Mojo Risin</v>
      </c>
      <c r="B17" t="s">
        <v>304</v>
      </c>
      <c r="C17" t="s">
        <v>304</v>
      </c>
      <c r="D17">
        <f t="shared" si="0"/>
        <v>8</v>
      </c>
      <c r="E17" t="str">
        <f t="shared" si="1"/>
        <v>Kyle X Gonzalez</v>
      </c>
      <c r="F17" t="s">
        <v>74</v>
      </c>
      <c r="G17" s="119">
        <v>1500</v>
      </c>
      <c r="H17" s="172">
        <f t="shared" si="2"/>
        <v>4370.01</v>
      </c>
      <c r="I17" s="213"/>
      <c r="J17" s="217"/>
      <c r="K17" s="172">
        <f t="shared" si="3"/>
        <v>4370.01</v>
      </c>
      <c r="L17" s="169">
        <f t="shared" si="4"/>
        <v>13</v>
      </c>
      <c r="O17" s="118">
        <v>45416</v>
      </c>
      <c r="P17" t="s">
        <v>175</v>
      </c>
      <c r="Q17">
        <v>7</v>
      </c>
      <c r="R17" t="s">
        <v>215</v>
      </c>
      <c r="S17" t="s">
        <v>275</v>
      </c>
      <c r="T17" s="119">
        <v>1500</v>
      </c>
      <c r="U17" s="119">
        <v>2558.23</v>
      </c>
    </row>
    <row r="18" spans="1:21" ht="15.6" customHeight="1" thickBot="1" x14ac:dyDescent="0.35">
      <c r="A18" t="str">
        <f>VLOOKUP(B18,Teams!F$18:I$53,4,FALSE)</f>
        <v>NHC- That's What She Set</v>
      </c>
      <c r="B18" t="s">
        <v>400</v>
      </c>
      <c r="C18" t="s">
        <v>400</v>
      </c>
      <c r="D18">
        <f t="shared" si="0"/>
        <v>3</v>
      </c>
      <c r="E18" t="str">
        <f t="shared" si="1"/>
        <v>Penn D Holderness</v>
      </c>
      <c r="F18" t="s">
        <v>383</v>
      </c>
      <c r="G18" s="119">
        <v>3000</v>
      </c>
      <c r="H18" s="172">
        <f t="shared" si="2"/>
        <v>4246.84</v>
      </c>
      <c r="I18" s="213"/>
      <c r="J18" s="217"/>
      <c r="K18" s="172">
        <f t="shared" si="3"/>
        <v>4246.84</v>
      </c>
      <c r="L18" s="169">
        <f t="shared" si="4"/>
        <v>14</v>
      </c>
      <c r="O18" s="118">
        <v>45417</v>
      </c>
      <c r="P18" t="s">
        <v>308</v>
      </c>
      <c r="Q18">
        <v>6</v>
      </c>
      <c r="R18" t="s">
        <v>203</v>
      </c>
      <c r="S18" t="s">
        <v>80</v>
      </c>
      <c r="T18" s="119">
        <v>2000</v>
      </c>
      <c r="U18" s="119">
        <v>2111.5500000000002</v>
      </c>
    </row>
    <row r="19" spans="1:21" ht="15.6" customHeight="1" thickBot="1" x14ac:dyDescent="0.35">
      <c r="A19" t="str">
        <f>VLOOKUP(B19,Teams!F$18:I$53,4,FALSE)</f>
        <v>SARC- Big Dig Energy</v>
      </c>
      <c r="B19" t="s">
        <v>543</v>
      </c>
      <c r="C19" t="s">
        <v>543</v>
      </c>
      <c r="D19">
        <f t="shared" si="0"/>
        <v>6</v>
      </c>
      <c r="E19" t="str">
        <f t="shared" si="1"/>
        <v>Haleigh  McCollum</v>
      </c>
      <c r="F19" t="s">
        <v>73</v>
      </c>
      <c r="G19" s="119">
        <v>1500</v>
      </c>
      <c r="H19" s="172">
        <f t="shared" si="2"/>
        <v>2917.83</v>
      </c>
      <c r="I19" s="213" t="s">
        <v>582</v>
      </c>
      <c r="J19" s="215">
        <v>1050</v>
      </c>
      <c r="K19" s="172">
        <f t="shared" si="3"/>
        <v>3967.83</v>
      </c>
      <c r="L19" s="169">
        <f t="shared" si="4"/>
        <v>15</v>
      </c>
      <c r="O19" s="118">
        <v>45418</v>
      </c>
      <c r="P19" t="s">
        <v>453</v>
      </c>
      <c r="Q19">
        <v>1</v>
      </c>
      <c r="R19" t="s">
        <v>558</v>
      </c>
      <c r="S19" t="s">
        <v>542</v>
      </c>
      <c r="T19" s="119">
        <v>1500</v>
      </c>
      <c r="U19" s="119">
        <v>1534.92</v>
      </c>
    </row>
    <row r="20" spans="1:21" ht="15.6" customHeight="1" thickBot="1" x14ac:dyDescent="0.35">
      <c r="A20" t="str">
        <f>VLOOKUP(B20,Teams!F$18:I$53,4,FALSE)</f>
        <v>GS- One Hit Wonders</v>
      </c>
      <c r="B20" t="s">
        <v>540</v>
      </c>
      <c r="C20" t="s">
        <v>540</v>
      </c>
      <c r="D20">
        <f t="shared" si="0"/>
        <v>8</v>
      </c>
      <c r="E20" t="str">
        <f t="shared" si="1"/>
        <v>Doug  Hampshire</v>
      </c>
      <c r="F20" t="s">
        <v>76</v>
      </c>
      <c r="G20" s="119">
        <v>2500</v>
      </c>
      <c r="H20" s="172">
        <f t="shared" si="2"/>
        <v>3282.68</v>
      </c>
      <c r="I20" s="213" t="s">
        <v>589</v>
      </c>
      <c r="J20" s="217">
        <v>600</v>
      </c>
      <c r="K20" s="172">
        <f t="shared" si="3"/>
        <v>3882.68</v>
      </c>
      <c r="L20" s="169">
        <f t="shared" si="4"/>
        <v>16</v>
      </c>
      <c r="O20" s="118">
        <v>45421</v>
      </c>
      <c r="P20" t="s">
        <v>543</v>
      </c>
      <c r="Q20">
        <v>6</v>
      </c>
      <c r="R20" t="s">
        <v>206</v>
      </c>
      <c r="S20" t="s">
        <v>559</v>
      </c>
      <c r="T20" s="119">
        <v>3500</v>
      </c>
      <c r="U20" s="119">
        <v>2917.83</v>
      </c>
    </row>
    <row r="21" spans="1:21" ht="15.6" customHeight="1" thickBot="1" x14ac:dyDescent="0.35">
      <c r="A21" t="str">
        <f>VLOOKUP(B21,Teams!F$18:I$53,4,FALSE)</f>
        <v>GS- Sand Gators</v>
      </c>
      <c r="B21" t="s">
        <v>82</v>
      </c>
      <c r="C21" t="s">
        <v>82</v>
      </c>
      <c r="D21">
        <f t="shared" si="0"/>
        <v>2</v>
      </c>
      <c r="E21" t="str">
        <f t="shared" si="1"/>
        <v>Jeffrey  Sharp</v>
      </c>
      <c r="F21" t="s">
        <v>288</v>
      </c>
      <c r="G21" s="119">
        <v>5000</v>
      </c>
      <c r="H21" s="172">
        <f t="shared" si="2"/>
        <v>3608.62</v>
      </c>
      <c r="I21" s="213"/>
      <c r="J21" s="217"/>
      <c r="K21" s="172">
        <f t="shared" si="3"/>
        <v>3608.62</v>
      </c>
      <c r="L21" s="169">
        <f t="shared" si="4"/>
        <v>17</v>
      </c>
      <c r="O21" s="118">
        <v>45421</v>
      </c>
      <c r="P21" t="s">
        <v>560</v>
      </c>
      <c r="Q21">
        <v>5</v>
      </c>
      <c r="R21" t="s">
        <v>316</v>
      </c>
      <c r="S21" t="s">
        <v>317</v>
      </c>
      <c r="T21" s="119">
        <v>8000</v>
      </c>
      <c r="U21" s="119">
        <v>9789.17</v>
      </c>
    </row>
    <row r="22" spans="1:21" ht="15.6" customHeight="1" thickBot="1" x14ac:dyDescent="0.35">
      <c r="A22" t="str">
        <f>VLOOKUP(B22,Teams!F$18:I$53,4,FALSE)</f>
        <v>LKP- Bumpn’ Uglies</v>
      </c>
      <c r="B22" t="s">
        <v>458</v>
      </c>
      <c r="C22" t="s">
        <v>175</v>
      </c>
      <c r="D22">
        <f t="shared" si="0"/>
        <v>7</v>
      </c>
      <c r="E22" t="str">
        <f t="shared" si="1"/>
        <v>Kenneth  Muller</v>
      </c>
      <c r="F22" t="s">
        <v>275</v>
      </c>
      <c r="G22" s="119">
        <v>1500</v>
      </c>
      <c r="H22" s="172">
        <f t="shared" si="2"/>
        <v>2558.23</v>
      </c>
      <c r="I22" s="213" t="s">
        <v>584</v>
      </c>
      <c r="J22" s="215">
        <v>1000</v>
      </c>
      <c r="K22" s="172">
        <f t="shared" si="3"/>
        <v>3558.23</v>
      </c>
      <c r="L22" s="169">
        <f t="shared" si="4"/>
        <v>18</v>
      </c>
      <c r="O22" s="118">
        <v>45424</v>
      </c>
      <c r="P22" t="s">
        <v>387</v>
      </c>
      <c r="Q22">
        <v>5</v>
      </c>
      <c r="R22" t="s">
        <v>420</v>
      </c>
      <c r="S22" t="s">
        <v>389</v>
      </c>
      <c r="T22" s="119">
        <v>1500</v>
      </c>
      <c r="U22" s="119">
        <v>1893.15</v>
      </c>
    </row>
    <row r="23" spans="1:21" ht="15.6" customHeight="1" thickBot="1" x14ac:dyDescent="0.35">
      <c r="A23" t="str">
        <f>VLOOKUP(B23,Teams!F$18:I$53,4,FALSE)</f>
        <v>SARC- $et for Life</v>
      </c>
      <c r="B23" t="s">
        <v>216</v>
      </c>
      <c r="C23" t="s">
        <v>216</v>
      </c>
      <c r="D23">
        <f t="shared" si="0"/>
        <v>2</v>
      </c>
      <c r="E23" t="str">
        <f t="shared" si="1"/>
        <v>Michael  Schaefer</v>
      </c>
      <c r="F23" t="s">
        <v>419</v>
      </c>
      <c r="G23" s="119">
        <v>1500</v>
      </c>
      <c r="H23" s="172">
        <f t="shared" si="2"/>
        <v>3540.07</v>
      </c>
      <c r="I23" s="213"/>
      <c r="J23" s="215"/>
      <c r="K23" s="172">
        <f t="shared" si="3"/>
        <v>3540.07</v>
      </c>
      <c r="L23" s="169">
        <f t="shared" si="4"/>
        <v>19</v>
      </c>
      <c r="O23" s="118">
        <v>45432</v>
      </c>
      <c r="P23" t="s">
        <v>224</v>
      </c>
      <c r="Q23">
        <v>8</v>
      </c>
      <c r="R23" t="s">
        <v>410</v>
      </c>
      <c r="S23" t="s">
        <v>411</v>
      </c>
      <c r="T23" s="119">
        <v>1500</v>
      </c>
      <c r="U23" s="119">
        <v>1675.36</v>
      </c>
    </row>
    <row r="24" spans="1:21" ht="29.4" customHeight="1" thickBot="1" x14ac:dyDescent="0.35">
      <c r="A24" t="str">
        <f>VLOOKUP(B24,Teams!F$18:I$53,4,FALSE)</f>
        <v>NR- Hit That Thang</v>
      </c>
      <c r="B24" t="s">
        <v>177</v>
      </c>
      <c r="C24" t="s">
        <v>405</v>
      </c>
      <c r="D24">
        <f t="shared" si="0"/>
        <v>6</v>
      </c>
      <c r="E24" t="str">
        <f t="shared" si="1"/>
        <v>Adam  Wygant</v>
      </c>
      <c r="F24" t="s">
        <v>407</v>
      </c>
      <c r="G24" s="119">
        <v>1500</v>
      </c>
      <c r="H24" s="172">
        <f t="shared" si="2"/>
        <v>2794.2</v>
      </c>
      <c r="I24" s="213" t="s">
        <v>586</v>
      </c>
      <c r="J24" s="217">
        <v>645</v>
      </c>
      <c r="K24" s="172">
        <f t="shared" si="3"/>
        <v>3439.2</v>
      </c>
      <c r="L24" s="169">
        <f t="shared" si="4"/>
        <v>20</v>
      </c>
      <c r="O24" s="118">
        <v>45432</v>
      </c>
      <c r="P24" t="s">
        <v>291</v>
      </c>
      <c r="Q24">
        <v>6</v>
      </c>
      <c r="R24" t="s">
        <v>414</v>
      </c>
      <c r="S24" t="s">
        <v>415</v>
      </c>
      <c r="T24" s="119">
        <v>1500</v>
      </c>
      <c r="U24" s="119">
        <v>4791.7299999999996</v>
      </c>
    </row>
    <row r="25" spans="1:21" ht="15.6" customHeight="1" thickBot="1" x14ac:dyDescent="0.35">
      <c r="A25" t="str">
        <f>VLOOKUP(B25,Teams!F$18:I$53,4,FALSE)</f>
        <v>NR- North Raleigh Legends</v>
      </c>
      <c r="B25" t="s">
        <v>390</v>
      </c>
      <c r="C25" t="s">
        <v>390</v>
      </c>
      <c r="D25">
        <f t="shared" si="0"/>
        <v>8</v>
      </c>
      <c r="E25" t="str">
        <f t="shared" si="1"/>
        <v>Robby A White</v>
      </c>
      <c r="F25" t="s">
        <v>283</v>
      </c>
      <c r="G25" s="119">
        <v>1500</v>
      </c>
      <c r="H25" s="172">
        <f t="shared" si="2"/>
        <v>3410.32</v>
      </c>
      <c r="I25" s="213"/>
      <c r="J25" s="217"/>
      <c r="K25" s="172">
        <f t="shared" si="3"/>
        <v>3410.32</v>
      </c>
      <c r="L25" s="169">
        <f t="shared" si="4"/>
        <v>21</v>
      </c>
      <c r="O25" s="118">
        <v>45432</v>
      </c>
      <c r="P25" t="s">
        <v>221</v>
      </c>
      <c r="Q25">
        <v>8</v>
      </c>
      <c r="R25" t="s">
        <v>412</v>
      </c>
      <c r="S25" t="s">
        <v>413</v>
      </c>
      <c r="T25" s="119">
        <v>1500</v>
      </c>
      <c r="U25" s="119">
        <v>2080.8000000000002</v>
      </c>
    </row>
    <row r="26" spans="1:21" ht="15.6" customHeight="1" thickBot="1" x14ac:dyDescent="0.35">
      <c r="A26" t="str">
        <f>VLOOKUP(B26,Teams!F$18:I$53,4,FALSE)</f>
        <v>GS- El Toro’s Revenge</v>
      </c>
      <c r="B26" t="s">
        <v>459</v>
      </c>
      <c r="C26" t="s">
        <v>303</v>
      </c>
      <c r="D26">
        <f t="shared" si="0"/>
        <v>1</v>
      </c>
      <c r="E26" t="str">
        <f t="shared" si="1"/>
        <v>Joe  Cockerham</v>
      </c>
      <c r="F26" t="s">
        <v>310</v>
      </c>
      <c r="G26" s="119">
        <v>1500</v>
      </c>
      <c r="H26" s="172">
        <f t="shared" si="2"/>
        <v>1534.92</v>
      </c>
      <c r="I26" s="213" t="s">
        <v>590</v>
      </c>
      <c r="J26" s="215">
        <v>1600</v>
      </c>
      <c r="K26" s="172">
        <f t="shared" si="3"/>
        <v>3134.92</v>
      </c>
      <c r="L26" s="169">
        <f t="shared" si="4"/>
        <v>22</v>
      </c>
      <c r="O26" s="118">
        <v>45434</v>
      </c>
      <c r="P26" t="s">
        <v>304</v>
      </c>
      <c r="Q26">
        <v>8</v>
      </c>
      <c r="R26" t="s">
        <v>313</v>
      </c>
      <c r="S26" t="s">
        <v>314</v>
      </c>
      <c r="T26" s="119">
        <v>2000</v>
      </c>
      <c r="U26" s="119">
        <v>4370.01</v>
      </c>
    </row>
    <row r="27" spans="1:21" ht="15.6" customHeight="1" thickBot="1" x14ac:dyDescent="0.35">
      <c r="A27" t="str">
        <f>VLOOKUP(B27,Teams!F$18:I$53,4,FALSE)</f>
        <v>LKP- Pass It Around</v>
      </c>
      <c r="B27" t="s">
        <v>256</v>
      </c>
      <c r="C27" t="s">
        <v>256</v>
      </c>
      <c r="D27">
        <f t="shared" si="0"/>
        <v>4</v>
      </c>
      <c r="E27" t="str">
        <f t="shared" si="1"/>
        <v>Gregg  Klofenstine</v>
      </c>
      <c r="F27" t="s">
        <v>279</v>
      </c>
      <c r="G27" s="119">
        <v>8000</v>
      </c>
      <c r="H27" s="172">
        <f t="shared" si="2"/>
        <v>2793.04</v>
      </c>
      <c r="I27" s="213"/>
      <c r="J27" s="217"/>
      <c r="K27" s="172">
        <f t="shared" si="3"/>
        <v>2793.04</v>
      </c>
      <c r="L27" s="169">
        <f t="shared" si="4"/>
        <v>23</v>
      </c>
      <c r="O27" s="118">
        <v>45436</v>
      </c>
      <c r="P27" t="s">
        <v>79</v>
      </c>
      <c r="Q27">
        <v>7</v>
      </c>
      <c r="R27" t="s">
        <v>214</v>
      </c>
      <c r="S27" t="s">
        <v>78</v>
      </c>
      <c r="T27" s="119">
        <v>800</v>
      </c>
      <c r="U27" s="119">
        <v>2073.64</v>
      </c>
    </row>
    <row r="28" spans="1:21" ht="15.6" customHeight="1" thickBot="1" x14ac:dyDescent="0.35">
      <c r="A28" t="str">
        <f>VLOOKUP(B28,Teams!F$18:I$53,4,FALSE)</f>
        <v>SARC- Sand Diggers</v>
      </c>
      <c r="B28" t="s">
        <v>70</v>
      </c>
      <c r="C28" t="s">
        <v>70</v>
      </c>
      <c r="D28">
        <f t="shared" si="0"/>
        <v>3</v>
      </c>
      <c r="E28" t="str">
        <f t="shared" si="1"/>
        <v>John M Marks</v>
      </c>
      <c r="F28" t="s">
        <v>69</v>
      </c>
      <c r="G28" s="119">
        <v>1000</v>
      </c>
      <c r="H28" s="172">
        <f t="shared" si="2"/>
        <v>2707.3</v>
      </c>
      <c r="I28" s="213"/>
      <c r="J28" s="217"/>
      <c r="K28" s="172">
        <f t="shared" si="3"/>
        <v>2707.3</v>
      </c>
      <c r="L28" s="169">
        <f t="shared" si="4"/>
        <v>24</v>
      </c>
      <c r="O28" s="118">
        <v>45436</v>
      </c>
      <c r="P28" t="s">
        <v>67</v>
      </c>
      <c r="Q28">
        <v>9</v>
      </c>
      <c r="R28" t="s">
        <v>561</v>
      </c>
      <c r="S28" t="s">
        <v>562</v>
      </c>
      <c r="T28" s="119">
        <v>2500</v>
      </c>
      <c r="U28" s="119">
        <v>1947</v>
      </c>
    </row>
    <row r="29" spans="1:21" ht="15.6" customHeight="1" thickBot="1" x14ac:dyDescent="0.35">
      <c r="A29" t="str">
        <f>VLOOKUP(B29,Teams!F$18:I$53,4,FALSE)</f>
        <v>LKP- How I Set your Mother</v>
      </c>
      <c r="B29" t="s">
        <v>606</v>
      </c>
      <c r="C29" t="s">
        <v>308</v>
      </c>
      <c r="D29">
        <f t="shared" si="0"/>
        <v>6</v>
      </c>
      <c r="E29" t="str">
        <f t="shared" si="1"/>
        <v>Dave  Radcliffe</v>
      </c>
      <c r="F29" t="s">
        <v>80</v>
      </c>
      <c r="G29" s="119">
        <v>1500</v>
      </c>
      <c r="H29" s="172">
        <f t="shared" si="2"/>
        <v>2111.5500000000002</v>
      </c>
      <c r="I29" s="213" t="s">
        <v>583</v>
      </c>
      <c r="J29" s="215">
        <v>500</v>
      </c>
      <c r="K29" s="172">
        <f t="shared" si="3"/>
        <v>2611.5500000000002</v>
      </c>
      <c r="L29" s="169">
        <f t="shared" si="4"/>
        <v>25</v>
      </c>
      <c r="O29" s="118">
        <v>45436</v>
      </c>
      <c r="P29" t="s">
        <v>318</v>
      </c>
      <c r="Q29">
        <v>6</v>
      </c>
      <c r="R29" t="s">
        <v>456</v>
      </c>
      <c r="S29" t="s">
        <v>457</v>
      </c>
      <c r="T29" s="119">
        <v>5000</v>
      </c>
      <c r="U29" s="119">
        <v>2343.71</v>
      </c>
    </row>
    <row r="30" spans="1:21" ht="15.6" customHeight="1" thickBot="1" x14ac:dyDescent="0.35">
      <c r="A30" t="str">
        <f>VLOOKUP(B30,Teams!F$18:I$53,4,FALSE)</f>
        <v>GS- Safe Sets</v>
      </c>
      <c r="B30" t="s">
        <v>387</v>
      </c>
      <c r="C30" t="s">
        <v>387</v>
      </c>
      <c r="D30">
        <f t="shared" si="0"/>
        <v>5</v>
      </c>
      <c r="E30" t="str">
        <f t="shared" si="1"/>
        <v>Paul R Koch</v>
      </c>
      <c r="F30" t="s">
        <v>389</v>
      </c>
      <c r="G30" s="119">
        <v>1500</v>
      </c>
      <c r="H30" s="172">
        <f t="shared" si="2"/>
        <v>1893.15</v>
      </c>
      <c r="I30" s="213" t="s">
        <v>589</v>
      </c>
      <c r="J30" s="217">
        <v>600</v>
      </c>
      <c r="K30" s="172">
        <f t="shared" si="3"/>
        <v>2493.15</v>
      </c>
      <c r="L30" s="169">
        <f t="shared" si="4"/>
        <v>26</v>
      </c>
      <c r="O30" s="118">
        <v>45441</v>
      </c>
      <c r="P30" t="s">
        <v>71</v>
      </c>
      <c r="Q30">
        <v>2</v>
      </c>
      <c r="R30" t="s">
        <v>257</v>
      </c>
      <c r="S30" t="s">
        <v>244</v>
      </c>
      <c r="T30" s="119">
        <v>2000</v>
      </c>
      <c r="U30" s="119">
        <v>750</v>
      </c>
    </row>
    <row r="31" spans="1:21" ht="15.6" customHeight="1" thickBot="1" x14ac:dyDescent="0.35">
      <c r="A31" t="str">
        <f>VLOOKUP(B31,Teams!F$18:I$53,4,FALSE)</f>
        <v>LKP- Block You Like a Hurricane</v>
      </c>
      <c r="B31" t="s">
        <v>98</v>
      </c>
      <c r="C31" t="s">
        <v>98</v>
      </c>
      <c r="D31">
        <f t="shared" si="0"/>
        <v>6</v>
      </c>
      <c r="E31" t="str">
        <f t="shared" si="1"/>
        <v>Stewart  Esposito</v>
      </c>
      <c r="F31" t="s">
        <v>278</v>
      </c>
      <c r="G31" s="119">
        <v>1000</v>
      </c>
      <c r="H31" s="172">
        <f t="shared" si="2"/>
        <v>1923.1</v>
      </c>
      <c r="I31" s="213" t="s">
        <v>575</v>
      </c>
      <c r="J31" s="217">
        <v>500</v>
      </c>
      <c r="K31" s="172">
        <f t="shared" si="3"/>
        <v>2423.1</v>
      </c>
      <c r="L31" s="169">
        <f t="shared" si="4"/>
        <v>27</v>
      </c>
      <c r="O31" s="118">
        <v>45441</v>
      </c>
      <c r="P31" t="s">
        <v>400</v>
      </c>
      <c r="Q31">
        <v>3</v>
      </c>
      <c r="R31" t="s">
        <v>423</v>
      </c>
      <c r="S31" t="s">
        <v>383</v>
      </c>
      <c r="T31" s="119">
        <v>4000</v>
      </c>
      <c r="U31" s="119">
        <v>4246.84</v>
      </c>
    </row>
    <row r="32" spans="1:21" ht="15.6" customHeight="1" thickBot="1" x14ac:dyDescent="0.35">
      <c r="A32" t="str">
        <f>VLOOKUP(B32,Teams!F$18:I$53,4,FALSE)</f>
        <v>HG- Swingrays</v>
      </c>
      <c r="B32" t="s">
        <v>318</v>
      </c>
      <c r="C32" t="s">
        <v>318</v>
      </c>
      <c r="D32">
        <f t="shared" si="0"/>
        <v>6</v>
      </c>
      <c r="E32" t="str">
        <f t="shared" si="1"/>
        <v>Timothy M Burns</v>
      </c>
      <c r="F32" t="s">
        <v>408</v>
      </c>
      <c r="G32" s="119">
        <v>3000</v>
      </c>
      <c r="H32" s="172">
        <f t="shared" si="2"/>
        <v>2343.71</v>
      </c>
      <c r="I32" s="213"/>
      <c r="J32" s="217"/>
      <c r="K32" s="172">
        <f t="shared" si="3"/>
        <v>2343.71</v>
      </c>
      <c r="L32" s="169">
        <f t="shared" si="4"/>
        <v>28</v>
      </c>
      <c r="O32" s="118">
        <v>45442</v>
      </c>
      <c r="P32" t="s">
        <v>382</v>
      </c>
      <c r="Q32">
        <v>10</v>
      </c>
      <c r="R32" t="s">
        <v>422</v>
      </c>
      <c r="S32" t="s">
        <v>394</v>
      </c>
      <c r="T32" s="119">
        <v>3500</v>
      </c>
      <c r="U32" s="119">
        <v>5041.21</v>
      </c>
    </row>
    <row r="33" spans="1:21" ht="15.6" customHeight="1" thickBot="1" x14ac:dyDescent="0.35">
      <c r="A33" t="str">
        <f>VLOOKUP(B33,Teams!F$18:I$53,4,FALSE)</f>
        <v>GS- Swamp Thangs</v>
      </c>
      <c r="B33" t="s">
        <v>445</v>
      </c>
      <c r="C33" t="s">
        <v>445</v>
      </c>
      <c r="D33">
        <f t="shared" si="0"/>
        <v>6</v>
      </c>
      <c r="E33" t="str">
        <f t="shared" si="1"/>
        <v>Grady A McCollum</v>
      </c>
      <c r="F33" t="s">
        <v>416</v>
      </c>
      <c r="G33" s="119">
        <v>500</v>
      </c>
      <c r="H33" s="172">
        <f t="shared" si="2"/>
        <v>1659.56</v>
      </c>
      <c r="I33" s="213" t="s">
        <v>589</v>
      </c>
      <c r="J33" s="217">
        <v>600</v>
      </c>
      <c r="K33" s="172">
        <f t="shared" si="3"/>
        <v>2259.56</v>
      </c>
      <c r="L33" s="169">
        <f t="shared" si="4"/>
        <v>29</v>
      </c>
      <c r="O33" s="118">
        <v>45442</v>
      </c>
      <c r="P33" t="s">
        <v>66</v>
      </c>
      <c r="Q33">
        <v>6</v>
      </c>
      <c r="R33" t="s">
        <v>213</v>
      </c>
      <c r="S33" t="s">
        <v>64</v>
      </c>
      <c r="T33" s="119">
        <v>1500</v>
      </c>
      <c r="U33" s="119">
        <v>4132.91</v>
      </c>
    </row>
    <row r="34" spans="1:21" ht="15.6" customHeight="1" thickBot="1" x14ac:dyDescent="0.35">
      <c r="A34" t="str">
        <f>VLOOKUP(B34,Teams!F$18:I$53,4,FALSE)</f>
        <v>LKP- #DoBetter</v>
      </c>
      <c r="B34" t="s">
        <v>443</v>
      </c>
      <c r="C34" t="s">
        <v>444</v>
      </c>
      <c r="D34">
        <f t="shared" si="0"/>
        <v>5</v>
      </c>
      <c r="E34" t="str">
        <f t="shared" si="1"/>
        <v>Brook H Ferguson</v>
      </c>
      <c r="F34" t="s">
        <v>393</v>
      </c>
      <c r="G34" s="119">
        <v>1500</v>
      </c>
      <c r="H34" s="172">
        <f t="shared" si="2"/>
        <v>2109.9</v>
      </c>
      <c r="I34" s="213"/>
      <c r="J34" s="217"/>
      <c r="K34" s="172">
        <f t="shared" si="3"/>
        <v>2109.9</v>
      </c>
      <c r="L34" s="169">
        <f t="shared" si="4"/>
        <v>30</v>
      </c>
      <c r="O34" s="118">
        <v>45443</v>
      </c>
      <c r="P34" t="s">
        <v>305</v>
      </c>
      <c r="Q34">
        <v>9</v>
      </c>
      <c r="R34" t="s">
        <v>209</v>
      </c>
      <c r="S34" t="s">
        <v>210</v>
      </c>
      <c r="T34" s="119">
        <v>2000</v>
      </c>
      <c r="U34" s="119">
        <v>5057.3599999999997</v>
      </c>
    </row>
    <row r="35" spans="1:21" ht="15.6" customHeight="1" thickBot="1" x14ac:dyDescent="0.35">
      <c r="A35" t="str">
        <f>VLOOKUP(B35,Teams!F$18:I$53,4,FALSE)</f>
        <v>CTSC- Volley Llamas</v>
      </c>
      <c r="B35" t="s">
        <v>221</v>
      </c>
      <c r="C35" t="s">
        <v>221</v>
      </c>
      <c r="D35">
        <f t="shared" si="0"/>
        <v>8</v>
      </c>
      <c r="E35" t="str">
        <f t="shared" si="1"/>
        <v>Growler  Captain3</v>
      </c>
      <c r="F35" t="s">
        <v>415</v>
      </c>
      <c r="G35" s="119">
        <v>5000</v>
      </c>
      <c r="H35" s="172">
        <f t="shared" si="2"/>
        <v>2080.8000000000002</v>
      </c>
      <c r="I35" s="213"/>
      <c r="J35" s="217"/>
      <c r="K35" s="172">
        <f t="shared" si="3"/>
        <v>2080.8000000000002</v>
      </c>
      <c r="L35" s="169">
        <f t="shared" si="4"/>
        <v>31</v>
      </c>
      <c r="O35" s="118">
        <v>45444</v>
      </c>
      <c r="P35" t="s">
        <v>198</v>
      </c>
      <c r="Q35">
        <v>2</v>
      </c>
      <c r="R35" t="s">
        <v>418</v>
      </c>
      <c r="S35" t="s">
        <v>419</v>
      </c>
      <c r="T35" s="119">
        <v>3750</v>
      </c>
      <c r="U35" s="119">
        <v>3540.07</v>
      </c>
    </row>
    <row r="36" spans="1:21" ht="15.6" customHeight="1" thickBot="1" x14ac:dyDescent="0.35">
      <c r="A36" t="str">
        <f>VLOOKUP(B36,Teams!F$18:I$53,4,FALSE)</f>
        <v>LKP- Will Play for Sets</v>
      </c>
      <c r="B36" t="s">
        <v>79</v>
      </c>
      <c r="C36" t="s">
        <v>79</v>
      </c>
      <c r="D36">
        <f t="shared" si="0"/>
        <v>7</v>
      </c>
      <c r="E36" t="str">
        <f t="shared" si="1"/>
        <v>John D Allen</v>
      </c>
      <c r="F36" t="s">
        <v>78</v>
      </c>
      <c r="G36" s="119">
        <v>1000</v>
      </c>
      <c r="H36" s="172">
        <f t="shared" si="2"/>
        <v>2073.64</v>
      </c>
      <c r="I36" s="213"/>
      <c r="J36" s="217"/>
      <c r="K36" s="172">
        <f t="shared" si="3"/>
        <v>2073.64</v>
      </c>
      <c r="L36" s="169">
        <f t="shared" si="4"/>
        <v>32</v>
      </c>
      <c r="O36" s="118">
        <v>45446</v>
      </c>
      <c r="P36" t="s">
        <v>256</v>
      </c>
      <c r="Q36">
        <v>4</v>
      </c>
      <c r="R36" t="s">
        <v>204</v>
      </c>
      <c r="S36" t="s">
        <v>279</v>
      </c>
      <c r="T36" s="119">
        <v>4000</v>
      </c>
      <c r="U36" s="119">
        <v>2793.04</v>
      </c>
    </row>
    <row r="37" spans="1:21" ht="15.6" customHeight="1" thickBot="1" x14ac:dyDescent="0.35">
      <c r="A37" t="str">
        <f>VLOOKUP(B37,Teams!F$18:I$53,4,FALSE)</f>
        <v>SARC- Volleywood</v>
      </c>
      <c r="B37" t="s">
        <v>67</v>
      </c>
      <c r="C37" t="s">
        <v>67</v>
      </c>
      <c r="D37">
        <f t="shared" si="0"/>
        <v>9</v>
      </c>
      <c r="E37" t="str">
        <f t="shared" si="1"/>
        <v>Jacob  Daft</v>
      </c>
      <c r="F37" t="s">
        <v>97</v>
      </c>
      <c r="G37" s="119">
        <v>2000</v>
      </c>
      <c r="H37" s="172">
        <f t="shared" si="2"/>
        <v>1947</v>
      </c>
      <c r="I37" s="213"/>
      <c r="J37" s="217"/>
      <c r="K37" s="172">
        <f t="shared" si="3"/>
        <v>1947</v>
      </c>
      <c r="L37" s="169">
        <f t="shared" si="4"/>
        <v>33</v>
      </c>
      <c r="O37" s="118">
        <v>45446</v>
      </c>
      <c r="P37" t="s">
        <v>100</v>
      </c>
      <c r="Q37">
        <v>5</v>
      </c>
      <c r="R37" t="s">
        <v>205</v>
      </c>
      <c r="S37" t="s">
        <v>284</v>
      </c>
      <c r="T37" s="119">
        <v>1500</v>
      </c>
      <c r="U37" s="119">
        <v>5069.4399999999996</v>
      </c>
    </row>
    <row r="38" spans="1:21" ht="15.6" customHeight="1" thickBot="1" x14ac:dyDescent="0.35">
      <c r="A38" t="str">
        <f>VLOOKUP(B38,Teams!F$18:I$53,4,FALSE)</f>
        <v>CTSC- Spikological Warfare</v>
      </c>
      <c r="B38" t="s">
        <v>224</v>
      </c>
      <c r="C38" t="s">
        <v>224</v>
      </c>
      <c r="D38">
        <f t="shared" si="0"/>
        <v>8</v>
      </c>
      <c r="E38" t="str">
        <f t="shared" si="1"/>
        <v>Growler  Captain1</v>
      </c>
      <c r="F38" t="s">
        <v>411</v>
      </c>
      <c r="G38" s="119">
        <v>5000</v>
      </c>
      <c r="H38" s="172">
        <f t="shared" si="2"/>
        <v>1675.36</v>
      </c>
      <c r="I38" s="213"/>
      <c r="J38" s="217"/>
      <c r="K38" s="172">
        <f t="shared" si="3"/>
        <v>1675.36</v>
      </c>
      <c r="L38" s="169">
        <f t="shared" si="4"/>
        <v>34</v>
      </c>
      <c r="O38" s="118">
        <v>45447</v>
      </c>
      <c r="P38" t="s">
        <v>98</v>
      </c>
      <c r="Q38">
        <v>6</v>
      </c>
      <c r="R38" t="s">
        <v>563</v>
      </c>
      <c r="S38" t="s">
        <v>564</v>
      </c>
      <c r="T38" s="119">
        <v>1500</v>
      </c>
      <c r="U38" s="119">
        <v>1923.1</v>
      </c>
    </row>
    <row r="39" spans="1:21" ht="18.600000000000001" customHeight="1" thickBot="1" x14ac:dyDescent="0.35">
      <c r="A39" t="str">
        <f>VLOOKUP(B39,Teams!F$18:I$53,4,FALSE)</f>
        <v>SARC- Raleigh Brawl</v>
      </c>
      <c r="B39" t="s">
        <v>71</v>
      </c>
      <c r="C39" t="s">
        <v>71</v>
      </c>
      <c r="D39">
        <f t="shared" si="0"/>
        <v>2</v>
      </c>
      <c r="E39" t="str">
        <f t="shared" si="1"/>
        <v>Rob S Caulfield</v>
      </c>
      <c r="F39" t="s">
        <v>244</v>
      </c>
      <c r="G39" s="119">
        <v>1000</v>
      </c>
      <c r="H39" s="172">
        <f t="shared" si="2"/>
        <v>750</v>
      </c>
      <c r="I39" s="213" t="s">
        <v>591</v>
      </c>
      <c r="J39" s="215">
        <v>750</v>
      </c>
      <c r="K39" s="172">
        <f t="shared" si="3"/>
        <v>1500</v>
      </c>
      <c r="L39" s="169">
        <f t="shared" si="4"/>
        <v>35</v>
      </c>
      <c r="O39" s="118">
        <v>45448</v>
      </c>
      <c r="P39" t="s">
        <v>70</v>
      </c>
      <c r="Q39">
        <v>3</v>
      </c>
      <c r="R39" t="s">
        <v>211</v>
      </c>
      <c r="S39" t="s">
        <v>69</v>
      </c>
      <c r="T39" s="119">
        <v>2000</v>
      </c>
      <c r="U39" s="119">
        <v>2707.3</v>
      </c>
    </row>
    <row r="40" spans="1:21" ht="15.6" customHeight="1" thickBot="1" x14ac:dyDescent="0.35">
      <c r="A40" t="str">
        <f>VLOOKUP(B40,Teams!F$18:I$53,4,FALSE)</f>
        <v>SARC- Notorious D.I.G.</v>
      </c>
      <c r="B40" t="s">
        <v>75</v>
      </c>
      <c r="C40" t="s">
        <v>75</v>
      </c>
      <c r="D40">
        <f t="shared" si="0"/>
        <v>5</v>
      </c>
      <c r="E40" t="str">
        <f t="shared" si="1"/>
        <v>Matt  Vaughn</v>
      </c>
      <c r="F40" t="s">
        <v>282</v>
      </c>
      <c r="G40" s="119">
        <v>1000</v>
      </c>
      <c r="H40" s="172">
        <f t="shared" si="2"/>
        <v>351.1</v>
      </c>
      <c r="I40" s="213" t="s">
        <v>577</v>
      </c>
      <c r="J40" s="217">
        <v>750</v>
      </c>
      <c r="K40" s="172">
        <f t="shared" si="3"/>
        <v>1101.0999999999999</v>
      </c>
      <c r="L40" s="169">
        <f t="shared" si="4"/>
        <v>36</v>
      </c>
      <c r="O40" s="118">
        <v>45462</v>
      </c>
      <c r="P40" t="s">
        <v>540</v>
      </c>
      <c r="Q40">
        <v>8</v>
      </c>
      <c r="R40" t="s">
        <v>565</v>
      </c>
      <c r="S40" t="s">
        <v>541</v>
      </c>
      <c r="T40" s="119">
        <v>3500</v>
      </c>
      <c r="U40" s="119">
        <v>3282.68</v>
      </c>
    </row>
    <row r="41" spans="1:21" x14ac:dyDescent="0.3">
      <c r="O41" s="118"/>
      <c r="T41" s="119"/>
      <c r="U41" s="119"/>
    </row>
  </sheetData>
  <sortState xmlns:xlrd2="http://schemas.microsoft.com/office/spreadsheetml/2017/richdata2" ref="A5:K40">
    <sortCondition descending="1" ref="K5:K40"/>
  </sortState>
  <pageMargins left="0.2" right="0.2" top="0.25" bottom="0.25" header="0.3" footer="0.3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2DB82-E022-464A-ABF0-E7632554B33E}">
  <sheetPr codeName="Sheet13">
    <tabColor theme="6"/>
  </sheetPr>
  <dimension ref="A1:D37"/>
  <sheetViews>
    <sheetView workbookViewId="0">
      <selection activeCell="F1" sqref="F1:K1048576"/>
    </sheetView>
  </sheetViews>
  <sheetFormatPr defaultRowHeight="14.4" x14ac:dyDescent="0.3"/>
  <cols>
    <col min="1" max="1" width="27.5546875" customWidth="1"/>
    <col min="2" max="2" width="17.109375" customWidth="1"/>
    <col min="3" max="3" width="39.33203125" customWidth="1"/>
    <col min="4" max="4" width="11.44140625" customWidth="1"/>
  </cols>
  <sheetData>
    <row r="1" spans="1:4" ht="34.799999999999997" customHeight="1" x14ac:dyDescent="0.3">
      <c r="A1" t="s">
        <v>435</v>
      </c>
      <c r="B1" s="3" t="s">
        <v>431</v>
      </c>
      <c r="C1" s="3" t="s">
        <v>436</v>
      </c>
      <c r="D1" s="176" t="s">
        <v>434</v>
      </c>
    </row>
    <row r="2" spans="1:4" x14ac:dyDescent="0.3">
      <c r="A2" t="s">
        <v>66</v>
      </c>
      <c r="B2">
        <v>0</v>
      </c>
      <c r="C2" t="s">
        <v>111</v>
      </c>
      <c r="D2" s="182">
        <f t="shared" ref="D2:D36" si="0">MATCH(B2,B$2:B$36,0)</f>
        <v>1</v>
      </c>
    </row>
    <row r="3" spans="1:4" x14ac:dyDescent="0.3">
      <c r="A3" t="s">
        <v>409</v>
      </c>
      <c r="B3">
        <v>0</v>
      </c>
      <c r="C3" t="s">
        <v>404</v>
      </c>
      <c r="D3" s="182">
        <f t="shared" si="0"/>
        <v>1</v>
      </c>
    </row>
    <row r="4" spans="1:4" x14ac:dyDescent="0.3">
      <c r="A4" t="s">
        <v>303</v>
      </c>
      <c r="B4">
        <v>0</v>
      </c>
      <c r="C4" t="s">
        <v>549</v>
      </c>
      <c r="D4" s="182">
        <f t="shared" si="0"/>
        <v>1</v>
      </c>
    </row>
    <row r="5" spans="1:4" x14ac:dyDescent="0.3">
      <c r="A5" t="s">
        <v>207</v>
      </c>
      <c r="B5">
        <v>0</v>
      </c>
      <c r="C5" t="s">
        <v>122</v>
      </c>
      <c r="D5" s="182">
        <f t="shared" si="0"/>
        <v>1</v>
      </c>
    </row>
    <row r="6" spans="1:4" x14ac:dyDescent="0.3">
      <c r="A6" t="s">
        <v>291</v>
      </c>
      <c r="B6">
        <v>0</v>
      </c>
      <c r="C6" t="s">
        <v>551</v>
      </c>
      <c r="D6" s="182">
        <f t="shared" si="0"/>
        <v>1</v>
      </c>
    </row>
    <row r="7" spans="1:4" x14ac:dyDescent="0.3">
      <c r="A7" t="s">
        <v>568</v>
      </c>
      <c r="B7">
        <v>0</v>
      </c>
      <c r="C7" t="s">
        <v>611</v>
      </c>
      <c r="D7" s="182">
        <f t="shared" si="0"/>
        <v>1</v>
      </c>
    </row>
    <row r="8" spans="1:4" x14ac:dyDescent="0.3">
      <c r="A8" t="s">
        <v>543</v>
      </c>
      <c r="B8">
        <v>0</v>
      </c>
      <c r="C8" t="s">
        <v>548</v>
      </c>
      <c r="D8" s="182">
        <f t="shared" si="0"/>
        <v>1</v>
      </c>
    </row>
    <row r="9" spans="1:4" x14ac:dyDescent="0.3">
      <c r="A9" t="s">
        <v>62</v>
      </c>
      <c r="B9">
        <v>0</v>
      </c>
      <c r="C9" t="s">
        <v>546</v>
      </c>
      <c r="D9" s="182">
        <f t="shared" si="0"/>
        <v>1</v>
      </c>
    </row>
    <row r="10" spans="1:4" x14ac:dyDescent="0.3">
      <c r="A10" t="s">
        <v>570</v>
      </c>
      <c r="B10">
        <v>0</v>
      </c>
      <c r="C10" t="s">
        <v>107</v>
      </c>
      <c r="D10" s="182">
        <f t="shared" si="0"/>
        <v>1</v>
      </c>
    </row>
    <row r="11" spans="1:4" x14ac:dyDescent="0.3">
      <c r="A11" t="s">
        <v>386</v>
      </c>
      <c r="B11">
        <v>0</v>
      </c>
      <c r="C11" t="s">
        <v>119</v>
      </c>
      <c r="D11" s="182">
        <f t="shared" si="0"/>
        <v>1</v>
      </c>
    </row>
    <row r="12" spans="1:4" x14ac:dyDescent="0.3">
      <c r="A12" t="s">
        <v>198</v>
      </c>
      <c r="B12">
        <v>0</v>
      </c>
      <c r="C12" t="s">
        <v>385</v>
      </c>
      <c r="D12" s="182">
        <f t="shared" si="0"/>
        <v>1</v>
      </c>
    </row>
    <row r="13" spans="1:4" x14ac:dyDescent="0.3">
      <c r="A13" t="s">
        <v>177</v>
      </c>
      <c r="B13">
        <v>0</v>
      </c>
      <c r="C13" t="s">
        <v>197</v>
      </c>
      <c r="D13" s="182">
        <f t="shared" si="0"/>
        <v>1</v>
      </c>
    </row>
    <row r="14" spans="1:4" x14ac:dyDescent="0.3">
      <c r="A14" t="s">
        <v>105</v>
      </c>
      <c r="B14">
        <v>0</v>
      </c>
      <c r="C14" t="s">
        <v>117</v>
      </c>
      <c r="D14" s="182">
        <f t="shared" si="0"/>
        <v>1</v>
      </c>
    </row>
    <row r="15" spans="1:4" x14ac:dyDescent="0.3">
      <c r="A15" t="s">
        <v>81</v>
      </c>
      <c r="B15">
        <v>0</v>
      </c>
      <c r="C15" t="s">
        <v>126</v>
      </c>
      <c r="D15" s="182">
        <f t="shared" si="0"/>
        <v>1</v>
      </c>
    </row>
    <row r="16" spans="1:4" x14ac:dyDescent="0.3">
      <c r="A16" t="s">
        <v>72</v>
      </c>
      <c r="B16">
        <v>0</v>
      </c>
      <c r="C16" t="s">
        <v>112</v>
      </c>
      <c r="D16" s="182">
        <f t="shared" si="0"/>
        <v>1</v>
      </c>
    </row>
    <row r="17" spans="1:4" x14ac:dyDescent="0.3">
      <c r="A17" t="s">
        <v>68</v>
      </c>
      <c r="B17">
        <v>0</v>
      </c>
      <c r="C17" t="s">
        <v>106</v>
      </c>
      <c r="D17" s="182">
        <f t="shared" si="0"/>
        <v>1</v>
      </c>
    </row>
    <row r="18" spans="1:4" x14ac:dyDescent="0.3">
      <c r="A18" t="s">
        <v>100</v>
      </c>
      <c r="B18">
        <v>0</v>
      </c>
      <c r="C18" t="s">
        <v>113</v>
      </c>
      <c r="D18" s="182">
        <f t="shared" si="0"/>
        <v>1</v>
      </c>
    </row>
    <row r="19" spans="1:4" x14ac:dyDescent="0.3">
      <c r="A19" t="s">
        <v>67</v>
      </c>
      <c r="B19">
        <v>0</v>
      </c>
      <c r="C19" t="s">
        <v>116</v>
      </c>
      <c r="D19" s="182">
        <f t="shared" si="0"/>
        <v>1</v>
      </c>
    </row>
    <row r="20" spans="1:4" x14ac:dyDescent="0.3">
      <c r="A20" t="s">
        <v>318</v>
      </c>
      <c r="B20">
        <v>0</v>
      </c>
      <c r="C20" t="s">
        <v>127</v>
      </c>
      <c r="D20" s="182">
        <f t="shared" si="0"/>
        <v>1</v>
      </c>
    </row>
    <row r="21" spans="1:4" x14ac:dyDescent="0.3">
      <c r="A21" t="s">
        <v>569</v>
      </c>
      <c r="B21">
        <v>0</v>
      </c>
      <c r="C21" t="s">
        <v>181</v>
      </c>
      <c r="D21" s="182">
        <f t="shared" si="0"/>
        <v>1</v>
      </c>
    </row>
    <row r="22" spans="1:4" x14ac:dyDescent="0.3">
      <c r="A22" t="s">
        <v>390</v>
      </c>
      <c r="B22">
        <v>0</v>
      </c>
      <c r="C22" t="s">
        <v>391</v>
      </c>
      <c r="D22" s="182">
        <f t="shared" si="0"/>
        <v>1</v>
      </c>
    </row>
    <row r="23" spans="1:4" x14ac:dyDescent="0.3">
      <c r="A23" t="s">
        <v>71</v>
      </c>
      <c r="B23">
        <v>0</v>
      </c>
      <c r="C23" t="s">
        <v>441</v>
      </c>
      <c r="D23" s="182">
        <f t="shared" si="0"/>
        <v>1</v>
      </c>
    </row>
    <row r="24" spans="1:4" x14ac:dyDescent="0.3">
      <c r="A24" t="s">
        <v>445</v>
      </c>
      <c r="B24">
        <v>0</v>
      </c>
      <c r="C24" t="s">
        <v>392</v>
      </c>
      <c r="D24" s="182">
        <f t="shared" si="0"/>
        <v>1</v>
      </c>
    </row>
    <row r="25" spans="1:4" x14ac:dyDescent="0.3">
      <c r="A25" t="s">
        <v>421</v>
      </c>
      <c r="B25">
        <v>0</v>
      </c>
      <c r="C25" t="s">
        <v>388</v>
      </c>
      <c r="D25" s="182">
        <f t="shared" si="0"/>
        <v>1</v>
      </c>
    </row>
    <row r="26" spans="1:4" x14ac:dyDescent="0.3">
      <c r="A26" t="s">
        <v>387</v>
      </c>
      <c r="B26">
        <v>0</v>
      </c>
      <c r="C26" t="s">
        <v>609</v>
      </c>
      <c r="D26" s="182">
        <f t="shared" si="0"/>
        <v>1</v>
      </c>
    </row>
    <row r="27" spans="1:4" x14ac:dyDescent="0.3">
      <c r="A27" t="s">
        <v>571</v>
      </c>
      <c r="B27">
        <v>0</v>
      </c>
      <c r="C27" t="s">
        <v>104</v>
      </c>
      <c r="D27" s="182">
        <f t="shared" si="0"/>
        <v>1</v>
      </c>
    </row>
    <row r="28" spans="1:4" x14ac:dyDescent="0.3">
      <c r="A28" t="s">
        <v>443</v>
      </c>
      <c r="B28">
        <v>0</v>
      </c>
      <c r="C28" t="s">
        <v>547</v>
      </c>
      <c r="D28" s="182">
        <f t="shared" si="0"/>
        <v>1</v>
      </c>
    </row>
    <row r="29" spans="1:4" x14ac:dyDescent="0.3">
      <c r="A29" t="s">
        <v>567</v>
      </c>
      <c r="B29">
        <v>0</v>
      </c>
      <c r="C29" t="s">
        <v>306</v>
      </c>
      <c r="D29" s="182">
        <f t="shared" si="0"/>
        <v>1</v>
      </c>
    </row>
    <row r="30" spans="1:4" x14ac:dyDescent="0.3">
      <c r="A30" t="s">
        <v>221</v>
      </c>
      <c r="B30">
        <v>0</v>
      </c>
      <c r="C30" t="s">
        <v>610</v>
      </c>
      <c r="D30" s="182">
        <f t="shared" si="0"/>
        <v>1</v>
      </c>
    </row>
    <row r="31" spans="1:4" x14ac:dyDescent="0.3">
      <c r="A31" t="s">
        <v>70</v>
      </c>
      <c r="B31">
        <v>0</v>
      </c>
      <c r="C31" t="s">
        <v>114</v>
      </c>
      <c r="D31" s="182">
        <f t="shared" si="0"/>
        <v>1</v>
      </c>
    </row>
    <row r="32" spans="1:4" x14ac:dyDescent="0.3">
      <c r="A32" t="s">
        <v>98</v>
      </c>
      <c r="B32">
        <v>0</v>
      </c>
      <c r="C32" t="s">
        <v>110</v>
      </c>
      <c r="D32" s="182">
        <f t="shared" si="0"/>
        <v>1</v>
      </c>
    </row>
    <row r="33" spans="1:4" x14ac:dyDescent="0.3">
      <c r="A33" t="s">
        <v>540</v>
      </c>
      <c r="B33">
        <v>0</v>
      </c>
      <c r="C33" t="s">
        <v>124</v>
      </c>
      <c r="D33" s="182">
        <f t="shared" si="0"/>
        <v>1</v>
      </c>
    </row>
    <row r="34" spans="1:4" x14ac:dyDescent="0.3">
      <c r="A34" t="s">
        <v>82</v>
      </c>
      <c r="B34">
        <v>0</v>
      </c>
      <c r="C34" t="s">
        <v>120</v>
      </c>
      <c r="D34" s="182">
        <f t="shared" si="0"/>
        <v>1</v>
      </c>
    </row>
    <row r="35" spans="1:4" x14ac:dyDescent="0.3">
      <c r="A35" t="s">
        <v>79</v>
      </c>
      <c r="B35">
        <v>0</v>
      </c>
      <c r="C35" t="s">
        <v>550</v>
      </c>
      <c r="D35" s="182">
        <f t="shared" si="0"/>
        <v>1</v>
      </c>
    </row>
    <row r="36" spans="1:4" x14ac:dyDescent="0.3">
      <c r="A36" t="s">
        <v>400</v>
      </c>
      <c r="B36">
        <v>0</v>
      </c>
      <c r="C36" t="s">
        <v>401</v>
      </c>
      <c r="D36" s="182">
        <f t="shared" si="0"/>
        <v>1</v>
      </c>
    </row>
    <row r="37" spans="1:4" x14ac:dyDescent="0.3">
      <c r="B37">
        <v>0</v>
      </c>
      <c r="C37" t="s">
        <v>196</v>
      </c>
      <c r="D37" s="182">
        <v>36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9DC4-E489-42E4-B0FF-2C50DBDC4A51}">
  <sheetPr codeName="Sheet11"/>
  <dimension ref="A1:V64"/>
  <sheetViews>
    <sheetView workbookViewId="0">
      <selection activeCell="H25" sqref="H25"/>
    </sheetView>
  </sheetViews>
  <sheetFormatPr defaultRowHeight="14.4" x14ac:dyDescent="0.3"/>
  <cols>
    <col min="1" max="1" width="19" customWidth="1"/>
    <col min="2" max="2" width="1.5546875" customWidth="1"/>
    <col min="3" max="3" width="11" customWidth="1"/>
  </cols>
  <sheetData>
    <row r="1" spans="1:22" ht="21" x14ac:dyDescent="0.4">
      <c r="A1" s="156" t="s">
        <v>518</v>
      </c>
    </row>
    <row r="3" spans="1:22" x14ac:dyDescent="0.3">
      <c r="A3" s="49" t="s">
        <v>240</v>
      </c>
      <c r="C3" s="49" t="s">
        <v>461</v>
      </c>
      <c r="D3" s="49" t="s">
        <v>462</v>
      </c>
      <c r="E3" s="49" t="s">
        <v>463</v>
      </c>
      <c r="F3" s="49" t="s">
        <v>464</v>
      </c>
      <c r="G3" s="49" t="s">
        <v>465</v>
      </c>
      <c r="H3" s="49" t="s">
        <v>466</v>
      </c>
      <c r="I3" s="49" t="s">
        <v>467</v>
      </c>
      <c r="J3" s="49" t="s">
        <v>468</v>
      </c>
      <c r="K3" s="49" t="s">
        <v>469</v>
      </c>
    </row>
    <row r="4" spans="1:22" x14ac:dyDescent="0.3">
      <c r="A4" s="104" t="s">
        <v>241</v>
      </c>
      <c r="C4" s="104" t="s">
        <v>470</v>
      </c>
      <c r="D4" s="104" t="s">
        <v>471</v>
      </c>
      <c r="E4" s="104" t="s">
        <v>472</v>
      </c>
      <c r="F4" s="104" t="s">
        <v>473</v>
      </c>
      <c r="G4" s="104" t="s">
        <v>474</v>
      </c>
      <c r="H4" s="104" t="s">
        <v>475</v>
      </c>
      <c r="I4" s="104" t="s">
        <v>476</v>
      </c>
      <c r="J4" s="104" t="s">
        <v>477</v>
      </c>
      <c r="K4" s="104" t="s">
        <v>478</v>
      </c>
    </row>
    <row r="5" spans="1:22" x14ac:dyDescent="0.3">
      <c r="A5" s="106" t="s">
        <v>242</v>
      </c>
      <c r="C5" s="106" t="s">
        <v>479</v>
      </c>
      <c r="D5" s="106" t="s">
        <v>480</v>
      </c>
      <c r="E5" s="106" t="s">
        <v>481</v>
      </c>
      <c r="F5" s="106" t="s">
        <v>482</v>
      </c>
      <c r="G5" s="106" t="s">
        <v>483</v>
      </c>
      <c r="H5" s="106" t="s">
        <v>484</v>
      </c>
      <c r="I5" s="106" t="s">
        <v>485</v>
      </c>
      <c r="J5" s="106" t="s">
        <v>486</v>
      </c>
      <c r="K5" s="106" t="s">
        <v>487</v>
      </c>
    </row>
    <row r="6" spans="1:22" x14ac:dyDescent="0.3">
      <c r="A6" s="102" t="s">
        <v>243</v>
      </c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</row>
    <row r="8" spans="1:22" x14ac:dyDescent="0.3">
      <c r="C8" s="3" t="s">
        <v>22</v>
      </c>
      <c r="D8" t="s">
        <v>538</v>
      </c>
      <c r="L8" s="3" t="s">
        <v>497</v>
      </c>
      <c r="N8" t="s">
        <v>534</v>
      </c>
    </row>
    <row r="9" spans="1:22" x14ac:dyDescent="0.3">
      <c r="C9" t="s">
        <v>533</v>
      </c>
      <c r="L9" s="3" t="s">
        <v>499</v>
      </c>
      <c r="M9" s="3"/>
      <c r="O9" s="3" t="s">
        <v>247</v>
      </c>
      <c r="P9" s="3"/>
      <c r="Q9" s="3"/>
      <c r="R9" s="3" t="s">
        <v>246</v>
      </c>
      <c r="S9" s="3"/>
      <c r="T9" s="3"/>
      <c r="U9" s="3" t="s">
        <v>248</v>
      </c>
    </row>
    <row r="10" spans="1:22" x14ac:dyDescent="0.3">
      <c r="C10" t="s">
        <v>502</v>
      </c>
      <c r="L10" s="3" t="s">
        <v>498</v>
      </c>
      <c r="M10" s="3"/>
      <c r="O10" s="3" t="s">
        <v>57</v>
      </c>
      <c r="P10" s="3"/>
      <c r="Q10" s="3"/>
      <c r="R10" s="3" t="s">
        <v>500</v>
      </c>
      <c r="S10" s="3"/>
      <c r="T10" s="3"/>
      <c r="U10" s="3" t="s">
        <v>501</v>
      </c>
    </row>
    <row r="11" spans="1:22" x14ac:dyDescent="0.3">
      <c r="C11" t="s">
        <v>461</v>
      </c>
      <c r="D11" t="s">
        <v>470</v>
      </c>
      <c r="L11" t="s">
        <v>461</v>
      </c>
      <c r="M11" t="s">
        <v>462</v>
      </c>
      <c r="O11" t="s">
        <v>470</v>
      </c>
      <c r="P11" t="s">
        <v>471</v>
      </c>
      <c r="R11" t="s">
        <v>479</v>
      </c>
      <c r="S11" t="s">
        <v>480</v>
      </c>
      <c r="U11" t="s">
        <v>488</v>
      </c>
      <c r="V11" t="s">
        <v>489</v>
      </c>
    </row>
    <row r="12" spans="1:22" x14ac:dyDescent="0.3">
      <c r="C12" t="s">
        <v>479</v>
      </c>
      <c r="D12" t="s">
        <v>461</v>
      </c>
      <c r="L12" t="s">
        <v>461</v>
      </c>
      <c r="M12" t="s">
        <v>464</v>
      </c>
      <c r="O12" t="s">
        <v>470</v>
      </c>
      <c r="P12" t="s">
        <v>473</v>
      </c>
      <c r="R12" t="s">
        <v>479</v>
      </c>
      <c r="S12" t="s">
        <v>482</v>
      </c>
      <c r="U12" t="s">
        <v>488</v>
      </c>
      <c r="V12" t="s">
        <v>491</v>
      </c>
    </row>
    <row r="13" spans="1:22" x14ac:dyDescent="0.3">
      <c r="C13" t="s">
        <v>461</v>
      </c>
      <c r="D13" t="s">
        <v>488</v>
      </c>
      <c r="L13" t="s">
        <v>461</v>
      </c>
      <c r="M13" t="s">
        <v>466</v>
      </c>
      <c r="O13" t="s">
        <v>470</v>
      </c>
      <c r="P13" t="s">
        <v>475</v>
      </c>
      <c r="R13" t="s">
        <v>479</v>
      </c>
      <c r="S13" t="s">
        <v>484</v>
      </c>
      <c r="U13" t="s">
        <v>488</v>
      </c>
      <c r="V13" t="s">
        <v>493</v>
      </c>
    </row>
    <row r="14" spans="1:22" x14ac:dyDescent="0.3">
      <c r="C14" t="s">
        <v>470</v>
      </c>
      <c r="D14" t="s">
        <v>479</v>
      </c>
      <c r="L14" t="s">
        <v>461</v>
      </c>
      <c r="M14" t="s">
        <v>468</v>
      </c>
      <c r="O14" t="s">
        <v>470</v>
      </c>
      <c r="P14" t="s">
        <v>477</v>
      </c>
      <c r="R14" t="s">
        <v>479</v>
      </c>
      <c r="S14" t="s">
        <v>486</v>
      </c>
      <c r="U14" t="s">
        <v>488</v>
      </c>
      <c r="V14" t="s">
        <v>495</v>
      </c>
    </row>
    <row r="15" spans="1:22" x14ac:dyDescent="0.3">
      <c r="C15" t="s">
        <v>488</v>
      </c>
      <c r="D15" t="s">
        <v>470</v>
      </c>
      <c r="L15" t="s">
        <v>462</v>
      </c>
      <c r="M15" t="s">
        <v>463</v>
      </c>
      <c r="O15" t="s">
        <v>471</v>
      </c>
      <c r="P15" t="s">
        <v>472</v>
      </c>
      <c r="R15" t="s">
        <v>480</v>
      </c>
      <c r="S15" t="s">
        <v>481</v>
      </c>
      <c r="U15" t="s">
        <v>489</v>
      </c>
      <c r="V15" t="s">
        <v>490</v>
      </c>
    </row>
    <row r="16" spans="1:22" x14ac:dyDescent="0.3">
      <c r="C16" t="s">
        <v>479</v>
      </c>
      <c r="D16" t="s">
        <v>488</v>
      </c>
      <c r="L16" t="s">
        <v>462</v>
      </c>
      <c r="M16" t="s">
        <v>465</v>
      </c>
      <c r="O16" t="s">
        <v>471</v>
      </c>
      <c r="P16" t="s">
        <v>474</v>
      </c>
      <c r="R16" t="s">
        <v>480</v>
      </c>
      <c r="S16" t="s">
        <v>483</v>
      </c>
      <c r="U16" t="s">
        <v>489</v>
      </c>
      <c r="V16" t="s">
        <v>492</v>
      </c>
    </row>
    <row r="17" spans="3:22" x14ac:dyDescent="0.3">
      <c r="C17" t="s">
        <v>462</v>
      </c>
      <c r="D17" t="s">
        <v>471</v>
      </c>
      <c r="L17" t="s">
        <v>462</v>
      </c>
      <c r="M17" t="s">
        <v>467</v>
      </c>
      <c r="O17" t="s">
        <v>471</v>
      </c>
      <c r="P17" t="s">
        <v>476</v>
      </c>
      <c r="R17" t="s">
        <v>480</v>
      </c>
      <c r="S17" t="s">
        <v>485</v>
      </c>
      <c r="U17" t="s">
        <v>489</v>
      </c>
      <c r="V17" t="s">
        <v>494</v>
      </c>
    </row>
    <row r="18" spans="3:22" x14ac:dyDescent="0.3">
      <c r="C18" t="s">
        <v>480</v>
      </c>
      <c r="D18" t="s">
        <v>462</v>
      </c>
      <c r="L18" t="s">
        <v>463</v>
      </c>
      <c r="M18" t="s">
        <v>464</v>
      </c>
      <c r="O18" t="s">
        <v>472</v>
      </c>
      <c r="P18" t="s">
        <v>473</v>
      </c>
      <c r="R18" t="s">
        <v>481</v>
      </c>
      <c r="S18" t="s">
        <v>482</v>
      </c>
      <c r="U18" t="s">
        <v>490</v>
      </c>
      <c r="V18" t="s">
        <v>491</v>
      </c>
    </row>
    <row r="19" spans="3:22" x14ac:dyDescent="0.3">
      <c r="C19" t="s">
        <v>462</v>
      </c>
      <c r="D19" t="s">
        <v>489</v>
      </c>
      <c r="L19" t="s">
        <v>463</v>
      </c>
      <c r="M19" t="s">
        <v>466</v>
      </c>
      <c r="O19" t="s">
        <v>472</v>
      </c>
      <c r="P19" t="s">
        <v>475</v>
      </c>
      <c r="R19" t="s">
        <v>481</v>
      </c>
      <c r="S19" t="s">
        <v>484</v>
      </c>
      <c r="U19" t="s">
        <v>490</v>
      </c>
      <c r="V19" t="s">
        <v>493</v>
      </c>
    </row>
    <row r="20" spans="3:22" x14ac:dyDescent="0.3">
      <c r="C20" t="s">
        <v>471</v>
      </c>
      <c r="D20" t="s">
        <v>480</v>
      </c>
      <c r="L20" t="s">
        <v>463</v>
      </c>
      <c r="M20" t="s">
        <v>468</v>
      </c>
      <c r="O20" t="s">
        <v>472</v>
      </c>
      <c r="P20" t="s">
        <v>477</v>
      </c>
      <c r="R20" t="s">
        <v>481</v>
      </c>
      <c r="S20" t="s">
        <v>486</v>
      </c>
      <c r="U20" t="s">
        <v>490</v>
      </c>
      <c r="V20" t="s">
        <v>495</v>
      </c>
    </row>
    <row r="21" spans="3:22" x14ac:dyDescent="0.3">
      <c r="C21" t="s">
        <v>489</v>
      </c>
      <c r="D21" t="s">
        <v>471</v>
      </c>
      <c r="L21" t="s">
        <v>464</v>
      </c>
      <c r="M21" t="s">
        <v>465</v>
      </c>
      <c r="O21" t="s">
        <v>473</v>
      </c>
      <c r="P21" t="s">
        <v>474</v>
      </c>
      <c r="R21" t="s">
        <v>482</v>
      </c>
      <c r="S21" t="s">
        <v>483</v>
      </c>
      <c r="U21" t="s">
        <v>491</v>
      </c>
      <c r="V21" t="s">
        <v>492</v>
      </c>
    </row>
    <row r="22" spans="3:22" x14ac:dyDescent="0.3">
      <c r="C22" t="s">
        <v>480</v>
      </c>
      <c r="D22" t="s">
        <v>489</v>
      </c>
      <c r="L22" t="s">
        <v>464</v>
      </c>
      <c r="M22" t="s">
        <v>467</v>
      </c>
      <c r="O22" t="s">
        <v>473</v>
      </c>
      <c r="P22" t="s">
        <v>476</v>
      </c>
      <c r="R22" t="s">
        <v>482</v>
      </c>
      <c r="S22" t="s">
        <v>485</v>
      </c>
      <c r="U22" t="s">
        <v>491</v>
      </c>
      <c r="V22" t="s">
        <v>494</v>
      </c>
    </row>
    <row r="23" spans="3:22" x14ac:dyDescent="0.3">
      <c r="C23" t="s">
        <v>463</v>
      </c>
      <c r="D23" t="s">
        <v>472</v>
      </c>
      <c r="L23" t="s">
        <v>465</v>
      </c>
      <c r="M23" t="s">
        <v>467</v>
      </c>
      <c r="O23" t="s">
        <v>474</v>
      </c>
      <c r="P23" t="s">
        <v>476</v>
      </c>
      <c r="R23" t="s">
        <v>483</v>
      </c>
      <c r="S23" t="s">
        <v>485</v>
      </c>
      <c r="U23" t="s">
        <v>492</v>
      </c>
      <c r="V23" t="s">
        <v>494</v>
      </c>
    </row>
    <row r="24" spans="3:22" x14ac:dyDescent="0.3">
      <c r="C24" t="s">
        <v>481</v>
      </c>
      <c r="D24" t="s">
        <v>463</v>
      </c>
      <c r="L24" t="s">
        <v>465</v>
      </c>
      <c r="M24" t="s">
        <v>469</v>
      </c>
      <c r="O24" t="s">
        <v>474</v>
      </c>
      <c r="P24" t="s">
        <v>478</v>
      </c>
      <c r="R24" t="s">
        <v>483</v>
      </c>
      <c r="S24" t="s">
        <v>487</v>
      </c>
      <c r="U24" t="s">
        <v>492</v>
      </c>
      <c r="V24" t="s">
        <v>496</v>
      </c>
    </row>
    <row r="25" spans="3:22" x14ac:dyDescent="0.3">
      <c r="C25" t="s">
        <v>463</v>
      </c>
      <c r="D25" t="s">
        <v>490</v>
      </c>
      <c r="L25" t="s">
        <v>466</v>
      </c>
      <c r="M25" t="s">
        <v>468</v>
      </c>
      <c r="O25" t="s">
        <v>475</v>
      </c>
      <c r="P25" t="s">
        <v>477</v>
      </c>
      <c r="R25" t="s">
        <v>484</v>
      </c>
      <c r="S25" t="s">
        <v>486</v>
      </c>
      <c r="U25" t="s">
        <v>493</v>
      </c>
      <c r="V25" t="s">
        <v>495</v>
      </c>
    </row>
    <row r="26" spans="3:22" x14ac:dyDescent="0.3">
      <c r="C26" t="s">
        <v>472</v>
      </c>
      <c r="D26" t="s">
        <v>481</v>
      </c>
      <c r="L26" t="s">
        <v>466</v>
      </c>
      <c r="M26" t="s">
        <v>469</v>
      </c>
      <c r="O26" t="s">
        <v>475</v>
      </c>
      <c r="P26" t="s">
        <v>478</v>
      </c>
      <c r="R26" t="s">
        <v>484</v>
      </c>
      <c r="S26" t="s">
        <v>487</v>
      </c>
      <c r="U26" t="s">
        <v>493</v>
      </c>
      <c r="V26" t="s">
        <v>496</v>
      </c>
    </row>
    <row r="27" spans="3:22" x14ac:dyDescent="0.3">
      <c r="C27" t="s">
        <v>490</v>
      </c>
      <c r="D27" t="s">
        <v>472</v>
      </c>
      <c r="L27" t="s">
        <v>467</v>
      </c>
      <c r="M27" t="s">
        <v>469</v>
      </c>
      <c r="O27" t="s">
        <v>476</v>
      </c>
      <c r="P27" t="s">
        <v>478</v>
      </c>
      <c r="R27" t="s">
        <v>485</v>
      </c>
      <c r="S27" t="s">
        <v>487</v>
      </c>
      <c r="U27" t="s">
        <v>494</v>
      </c>
      <c r="V27" t="s">
        <v>496</v>
      </c>
    </row>
    <row r="28" spans="3:22" x14ac:dyDescent="0.3">
      <c r="C28" t="s">
        <v>481</v>
      </c>
      <c r="D28" t="s">
        <v>490</v>
      </c>
      <c r="L28" t="s">
        <v>468</v>
      </c>
      <c r="M28" t="s">
        <v>469</v>
      </c>
      <c r="O28" t="s">
        <v>477</v>
      </c>
      <c r="P28" t="s">
        <v>478</v>
      </c>
      <c r="R28" t="s">
        <v>486</v>
      </c>
      <c r="S28" t="s">
        <v>487</v>
      </c>
      <c r="U28" t="s">
        <v>495</v>
      </c>
      <c r="V28" t="s">
        <v>496</v>
      </c>
    </row>
    <row r="29" spans="3:22" x14ac:dyDescent="0.3">
      <c r="C29" t="s">
        <v>464</v>
      </c>
      <c r="D29" t="s">
        <v>473</v>
      </c>
    </row>
    <row r="30" spans="3:22" x14ac:dyDescent="0.3">
      <c r="C30" t="s">
        <v>482</v>
      </c>
      <c r="D30" t="s">
        <v>464</v>
      </c>
    </row>
    <row r="31" spans="3:22" x14ac:dyDescent="0.3">
      <c r="C31" t="s">
        <v>464</v>
      </c>
      <c r="D31" t="s">
        <v>491</v>
      </c>
    </row>
    <row r="32" spans="3:22" x14ac:dyDescent="0.3">
      <c r="C32" t="s">
        <v>473</v>
      </c>
      <c r="D32" t="s">
        <v>482</v>
      </c>
      <c r="L32" s="3" t="s">
        <v>21</v>
      </c>
      <c r="N32" t="s">
        <v>535</v>
      </c>
    </row>
    <row r="33" spans="3:22" x14ac:dyDescent="0.3">
      <c r="C33" t="s">
        <v>491</v>
      </c>
      <c r="D33" t="s">
        <v>473</v>
      </c>
      <c r="L33" s="3" t="s">
        <v>499</v>
      </c>
      <c r="M33" s="3"/>
      <c r="O33" s="3" t="s">
        <v>247</v>
      </c>
      <c r="P33" s="3"/>
      <c r="Q33" s="3"/>
      <c r="R33" s="3" t="s">
        <v>246</v>
      </c>
      <c r="S33" s="3"/>
      <c r="T33" s="3"/>
      <c r="U33" s="3" t="s">
        <v>248</v>
      </c>
    </row>
    <row r="34" spans="3:22" x14ac:dyDescent="0.3">
      <c r="C34" t="s">
        <v>482</v>
      </c>
      <c r="D34" t="s">
        <v>491</v>
      </c>
      <c r="L34" s="3" t="s">
        <v>500</v>
      </c>
      <c r="O34" s="3" t="s">
        <v>498</v>
      </c>
      <c r="R34" s="3" t="s">
        <v>501</v>
      </c>
      <c r="U34" s="3" t="s">
        <v>57</v>
      </c>
    </row>
    <row r="35" spans="3:22" x14ac:dyDescent="0.3">
      <c r="C35" t="s">
        <v>465</v>
      </c>
      <c r="D35" t="s">
        <v>474</v>
      </c>
      <c r="L35" t="s">
        <v>461</v>
      </c>
      <c r="M35" t="s">
        <v>463</v>
      </c>
      <c r="O35" t="s">
        <v>470</v>
      </c>
      <c r="P35" t="s">
        <v>472</v>
      </c>
      <c r="R35" t="s">
        <v>479</v>
      </c>
      <c r="S35" t="s">
        <v>481</v>
      </c>
      <c r="U35" t="s">
        <v>488</v>
      </c>
      <c r="V35" t="s">
        <v>490</v>
      </c>
    </row>
    <row r="36" spans="3:22" x14ac:dyDescent="0.3">
      <c r="C36" t="s">
        <v>483</v>
      </c>
      <c r="D36" t="s">
        <v>465</v>
      </c>
      <c r="L36" t="s">
        <v>461</v>
      </c>
      <c r="M36" t="s">
        <v>465</v>
      </c>
      <c r="O36" t="s">
        <v>470</v>
      </c>
      <c r="P36" t="s">
        <v>474</v>
      </c>
      <c r="R36" t="s">
        <v>479</v>
      </c>
      <c r="S36" t="s">
        <v>483</v>
      </c>
      <c r="U36" t="s">
        <v>488</v>
      </c>
      <c r="V36" t="s">
        <v>492</v>
      </c>
    </row>
    <row r="37" spans="3:22" x14ac:dyDescent="0.3">
      <c r="C37" t="s">
        <v>465</v>
      </c>
      <c r="D37" t="s">
        <v>492</v>
      </c>
      <c r="L37" t="s">
        <v>461</v>
      </c>
      <c r="M37" t="s">
        <v>467</v>
      </c>
      <c r="O37" t="s">
        <v>470</v>
      </c>
      <c r="P37" t="s">
        <v>476</v>
      </c>
      <c r="R37" t="s">
        <v>479</v>
      </c>
      <c r="S37" t="s">
        <v>485</v>
      </c>
      <c r="U37" t="s">
        <v>488</v>
      </c>
      <c r="V37" t="s">
        <v>494</v>
      </c>
    </row>
    <row r="38" spans="3:22" x14ac:dyDescent="0.3">
      <c r="C38" t="s">
        <v>474</v>
      </c>
      <c r="D38" t="s">
        <v>483</v>
      </c>
      <c r="L38" t="s">
        <v>461</v>
      </c>
      <c r="M38" t="s">
        <v>469</v>
      </c>
      <c r="O38" t="s">
        <v>470</v>
      </c>
      <c r="P38" t="s">
        <v>478</v>
      </c>
      <c r="R38" t="s">
        <v>479</v>
      </c>
      <c r="S38" t="s">
        <v>487</v>
      </c>
      <c r="U38" t="s">
        <v>488</v>
      </c>
      <c r="V38" t="s">
        <v>496</v>
      </c>
    </row>
    <row r="39" spans="3:22" x14ac:dyDescent="0.3">
      <c r="C39" t="s">
        <v>492</v>
      </c>
      <c r="D39" t="s">
        <v>474</v>
      </c>
      <c r="L39" t="s">
        <v>462</v>
      </c>
      <c r="M39" t="s">
        <v>464</v>
      </c>
      <c r="O39" t="s">
        <v>471</v>
      </c>
      <c r="P39" t="s">
        <v>473</v>
      </c>
      <c r="R39" t="s">
        <v>480</v>
      </c>
      <c r="S39" t="s">
        <v>482</v>
      </c>
      <c r="U39" t="s">
        <v>489</v>
      </c>
      <c r="V39" t="s">
        <v>491</v>
      </c>
    </row>
    <row r="40" spans="3:22" x14ac:dyDescent="0.3">
      <c r="C40" t="s">
        <v>483</v>
      </c>
      <c r="D40" t="s">
        <v>492</v>
      </c>
      <c r="L40" t="s">
        <v>462</v>
      </c>
      <c r="M40" t="s">
        <v>466</v>
      </c>
      <c r="O40" t="s">
        <v>471</v>
      </c>
      <c r="P40" t="s">
        <v>475</v>
      </c>
      <c r="R40" t="s">
        <v>480</v>
      </c>
      <c r="S40" t="s">
        <v>484</v>
      </c>
      <c r="U40" t="s">
        <v>489</v>
      </c>
      <c r="V40" t="s">
        <v>493</v>
      </c>
    </row>
    <row r="41" spans="3:22" x14ac:dyDescent="0.3">
      <c r="C41" t="s">
        <v>466</v>
      </c>
      <c r="D41" t="s">
        <v>475</v>
      </c>
      <c r="L41" t="s">
        <v>462</v>
      </c>
      <c r="M41" t="s">
        <v>468</v>
      </c>
      <c r="O41" t="s">
        <v>471</v>
      </c>
      <c r="P41" t="s">
        <v>477</v>
      </c>
      <c r="R41" t="s">
        <v>480</v>
      </c>
      <c r="S41" t="s">
        <v>486</v>
      </c>
      <c r="U41" t="s">
        <v>489</v>
      </c>
      <c r="V41" t="s">
        <v>495</v>
      </c>
    </row>
    <row r="42" spans="3:22" x14ac:dyDescent="0.3">
      <c r="C42" t="s">
        <v>484</v>
      </c>
      <c r="D42" t="s">
        <v>466</v>
      </c>
      <c r="L42" t="s">
        <v>462</v>
      </c>
      <c r="M42" t="s">
        <v>469</v>
      </c>
      <c r="O42" t="s">
        <v>471</v>
      </c>
      <c r="P42" t="s">
        <v>478</v>
      </c>
      <c r="R42" t="s">
        <v>480</v>
      </c>
      <c r="S42" t="s">
        <v>487</v>
      </c>
      <c r="U42" t="s">
        <v>489</v>
      </c>
      <c r="V42" t="s">
        <v>496</v>
      </c>
    </row>
    <row r="43" spans="3:22" x14ac:dyDescent="0.3">
      <c r="C43" t="s">
        <v>466</v>
      </c>
      <c r="D43" t="s">
        <v>493</v>
      </c>
      <c r="L43" t="s">
        <v>463</v>
      </c>
      <c r="M43" t="s">
        <v>465</v>
      </c>
      <c r="O43" t="s">
        <v>472</v>
      </c>
      <c r="P43" t="s">
        <v>474</v>
      </c>
      <c r="R43" t="s">
        <v>481</v>
      </c>
      <c r="S43" t="s">
        <v>483</v>
      </c>
      <c r="U43" t="s">
        <v>490</v>
      </c>
      <c r="V43" t="s">
        <v>492</v>
      </c>
    </row>
    <row r="44" spans="3:22" x14ac:dyDescent="0.3">
      <c r="C44" t="s">
        <v>475</v>
      </c>
      <c r="D44" t="s">
        <v>484</v>
      </c>
      <c r="L44" t="s">
        <v>463</v>
      </c>
      <c r="M44" t="s">
        <v>467</v>
      </c>
      <c r="O44" t="s">
        <v>472</v>
      </c>
      <c r="P44" t="s">
        <v>476</v>
      </c>
      <c r="R44" t="s">
        <v>481</v>
      </c>
      <c r="S44" t="s">
        <v>485</v>
      </c>
      <c r="U44" t="s">
        <v>490</v>
      </c>
      <c r="V44" t="s">
        <v>494</v>
      </c>
    </row>
    <row r="45" spans="3:22" x14ac:dyDescent="0.3">
      <c r="C45" t="s">
        <v>493</v>
      </c>
      <c r="D45" t="s">
        <v>475</v>
      </c>
      <c r="L45" t="s">
        <v>463</v>
      </c>
      <c r="M45" t="s">
        <v>469</v>
      </c>
      <c r="O45" t="s">
        <v>472</v>
      </c>
      <c r="P45" t="s">
        <v>478</v>
      </c>
      <c r="R45" t="s">
        <v>481</v>
      </c>
      <c r="S45" t="s">
        <v>487</v>
      </c>
      <c r="U45" t="s">
        <v>490</v>
      </c>
      <c r="V45" t="s">
        <v>496</v>
      </c>
    </row>
    <row r="46" spans="3:22" x14ac:dyDescent="0.3">
      <c r="C46" t="s">
        <v>484</v>
      </c>
      <c r="D46" t="s">
        <v>493</v>
      </c>
      <c r="L46" t="s">
        <v>464</v>
      </c>
      <c r="M46" t="s">
        <v>466</v>
      </c>
      <c r="O46" t="s">
        <v>473</v>
      </c>
      <c r="P46" t="s">
        <v>475</v>
      </c>
      <c r="R46" t="s">
        <v>482</v>
      </c>
      <c r="S46" t="s">
        <v>484</v>
      </c>
      <c r="U46" t="s">
        <v>491</v>
      </c>
      <c r="V46" t="s">
        <v>493</v>
      </c>
    </row>
    <row r="47" spans="3:22" x14ac:dyDescent="0.3">
      <c r="C47" t="s">
        <v>467</v>
      </c>
      <c r="D47" t="s">
        <v>476</v>
      </c>
      <c r="L47" t="s">
        <v>464</v>
      </c>
      <c r="M47" t="s">
        <v>468</v>
      </c>
      <c r="O47" t="s">
        <v>473</v>
      </c>
      <c r="P47" t="s">
        <v>477</v>
      </c>
      <c r="R47" t="s">
        <v>482</v>
      </c>
      <c r="S47" t="s">
        <v>486</v>
      </c>
      <c r="U47" t="s">
        <v>491</v>
      </c>
      <c r="V47" t="s">
        <v>495</v>
      </c>
    </row>
    <row r="48" spans="3:22" x14ac:dyDescent="0.3">
      <c r="C48" t="s">
        <v>485</v>
      </c>
      <c r="D48" t="s">
        <v>467</v>
      </c>
      <c r="L48" t="s">
        <v>464</v>
      </c>
      <c r="M48" t="s">
        <v>469</v>
      </c>
      <c r="O48" t="s">
        <v>473</v>
      </c>
      <c r="P48" t="s">
        <v>478</v>
      </c>
      <c r="R48" t="s">
        <v>482</v>
      </c>
      <c r="S48" t="s">
        <v>487</v>
      </c>
      <c r="U48" t="s">
        <v>491</v>
      </c>
      <c r="V48" t="s">
        <v>496</v>
      </c>
    </row>
    <row r="49" spans="3:22" x14ac:dyDescent="0.3">
      <c r="C49" t="s">
        <v>467</v>
      </c>
      <c r="D49" t="s">
        <v>494</v>
      </c>
      <c r="L49" t="s">
        <v>465</v>
      </c>
      <c r="M49" t="s">
        <v>466</v>
      </c>
      <c r="O49" t="s">
        <v>474</v>
      </c>
      <c r="P49" t="s">
        <v>475</v>
      </c>
      <c r="R49" t="s">
        <v>483</v>
      </c>
      <c r="S49" t="s">
        <v>484</v>
      </c>
      <c r="U49" t="s">
        <v>492</v>
      </c>
      <c r="V49" t="s">
        <v>493</v>
      </c>
    </row>
    <row r="50" spans="3:22" x14ac:dyDescent="0.3">
      <c r="C50" t="s">
        <v>485</v>
      </c>
      <c r="D50" t="s">
        <v>476</v>
      </c>
      <c r="L50" t="s">
        <v>465</v>
      </c>
      <c r="M50" t="s">
        <v>468</v>
      </c>
      <c r="O50" t="s">
        <v>474</v>
      </c>
      <c r="P50" t="s">
        <v>477</v>
      </c>
      <c r="R50" t="s">
        <v>483</v>
      </c>
      <c r="S50" t="s">
        <v>486</v>
      </c>
      <c r="U50" t="s">
        <v>492</v>
      </c>
      <c r="V50" t="s">
        <v>495</v>
      </c>
    </row>
    <row r="51" spans="3:22" x14ac:dyDescent="0.3">
      <c r="C51" t="s">
        <v>476</v>
      </c>
      <c r="D51" t="s">
        <v>494</v>
      </c>
      <c r="L51" t="s">
        <v>466</v>
      </c>
      <c r="M51" t="s">
        <v>467</v>
      </c>
      <c r="O51" t="s">
        <v>475</v>
      </c>
      <c r="P51" t="s">
        <v>476</v>
      </c>
      <c r="R51" t="s">
        <v>484</v>
      </c>
      <c r="S51" t="s">
        <v>485</v>
      </c>
      <c r="U51" t="s">
        <v>493</v>
      </c>
      <c r="V51" t="s">
        <v>494</v>
      </c>
    </row>
    <row r="52" spans="3:22" x14ac:dyDescent="0.3">
      <c r="C52" t="s">
        <v>485</v>
      </c>
      <c r="D52" t="s">
        <v>494</v>
      </c>
      <c r="L52" t="s">
        <v>467</v>
      </c>
      <c r="M52" t="s">
        <v>468</v>
      </c>
      <c r="O52" t="s">
        <v>476</v>
      </c>
      <c r="P52" t="s">
        <v>477</v>
      </c>
      <c r="R52" t="s">
        <v>485</v>
      </c>
      <c r="S52" t="s">
        <v>486</v>
      </c>
      <c r="U52" t="s">
        <v>494</v>
      </c>
      <c r="V52" t="s">
        <v>495</v>
      </c>
    </row>
    <row r="53" spans="3:22" x14ac:dyDescent="0.3">
      <c r="C53" t="s">
        <v>468</v>
      </c>
      <c r="D53" t="s">
        <v>477</v>
      </c>
    </row>
    <row r="54" spans="3:22" x14ac:dyDescent="0.3">
      <c r="C54" t="s">
        <v>486</v>
      </c>
      <c r="D54" t="s">
        <v>468</v>
      </c>
    </row>
    <row r="55" spans="3:22" x14ac:dyDescent="0.3">
      <c r="C55" t="s">
        <v>468</v>
      </c>
      <c r="D55" t="s">
        <v>495</v>
      </c>
    </row>
    <row r="56" spans="3:22" x14ac:dyDescent="0.3">
      <c r="C56" t="s">
        <v>477</v>
      </c>
      <c r="D56" t="s">
        <v>486</v>
      </c>
    </row>
    <row r="57" spans="3:22" x14ac:dyDescent="0.3">
      <c r="C57" t="s">
        <v>495</v>
      </c>
      <c r="D57" t="s">
        <v>477</v>
      </c>
    </row>
    <row r="58" spans="3:22" x14ac:dyDescent="0.3">
      <c r="C58" t="s">
        <v>486</v>
      </c>
      <c r="D58" t="s">
        <v>495</v>
      </c>
    </row>
    <row r="59" spans="3:22" x14ac:dyDescent="0.3">
      <c r="C59" t="s">
        <v>469</v>
      </c>
      <c r="D59" t="s">
        <v>478</v>
      </c>
    </row>
    <row r="60" spans="3:22" x14ac:dyDescent="0.3">
      <c r="C60" t="s">
        <v>487</v>
      </c>
      <c r="D60" t="s">
        <v>469</v>
      </c>
    </row>
    <row r="61" spans="3:22" x14ac:dyDescent="0.3">
      <c r="C61" t="s">
        <v>469</v>
      </c>
      <c r="D61" t="s">
        <v>496</v>
      </c>
    </row>
    <row r="62" spans="3:22" x14ac:dyDescent="0.3">
      <c r="C62" t="s">
        <v>478</v>
      </c>
      <c r="D62" t="s">
        <v>487</v>
      </c>
    </row>
    <row r="63" spans="3:22" x14ac:dyDescent="0.3">
      <c r="C63" t="s">
        <v>496</v>
      </c>
      <c r="D63" t="s">
        <v>478</v>
      </c>
    </row>
    <row r="64" spans="3:22" x14ac:dyDescent="0.3">
      <c r="C64" t="s">
        <v>487</v>
      </c>
      <c r="D64" t="s">
        <v>496</v>
      </c>
    </row>
  </sheetData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Night ONE</vt:lpstr>
      <vt:lpstr>Night ONE-option 2</vt:lpstr>
      <vt:lpstr>NIGHT TWO</vt:lpstr>
      <vt:lpstr>NIGHT THREE</vt:lpstr>
      <vt:lpstr>Championship Night</vt:lpstr>
      <vt:lpstr>GPI Ranking-Seeding</vt:lpstr>
      <vt:lpstr>Team SB Donations</vt:lpstr>
      <vt:lpstr>Volunteer Hrs</vt:lpstr>
      <vt:lpstr>2024 Format</vt:lpstr>
      <vt:lpstr>Teams</vt:lpstr>
      <vt:lpstr>32 team Bracketology</vt:lpstr>
      <vt:lpstr># of games per night</vt:lpstr>
      <vt:lpstr>Team # Match ups</vt:lpstr>
      <vt:lpstr>Night 2 Sponsor Options</vt:lpstr>
      <vt:lpstr>'Night ONE'!Print_Area</vt:lpstr>
      <vt:lpstr>'NIGHT THREE'!Print_Area</vt:lpstr>
      <vt:lpstr>'NIGHT TWO'!Print_Area</vt:lpstr>
      <vt:lpstr>TeamCount</vt:lpstr>
    </vt:vector>
  </TitlesOfParts>
  <Company>Quintiles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Williams</dc:creator>
  <cp:lastModifiedBy>Mark Williams</cp:lastModifiedBy>
  <cp:lastPrinted>2023-11-15T14:17:10Z</cp:lastPrinted>
  <dcterms:created xsi:type="dcterms:W3CDTF">2014-04-07T17:47:57Z</dcterms:created>
  <dcterms:modified xsi:type="dcterms:W3CDTF">2025-07-21T18:40:11Z</dcterms:modified>
</cp:coreProperties>
</file>